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tables/table1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2" sheetId="1" state="visible" r:id="rId2"/>
    <sheet name="Param" sheetId="2" state="visible" r:id="rId3"/>
    <sheet name="Feuille3" sheetId="3" state="visible" r:id="rId4"/>
    <sheet name="Feuille4" sheetId="4" state="visible" r:id="rId5"/>
  </sheets>
  <definedNames>
    <definedName function="false" hidden="true" localSheetId="0" name="_xlnm._FilterDatabase" vbProcedure="false">Sheet2!$A$4:$AR$183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<sst xmlns="http://schemas.openxmlformats.org/spreadsheetml/2006/main" count="1373" uniqueCount="226">
  <si>
    <t xml:space="preserve">fond jaune =&gt; formule</t>
  </si>
  <si>
    <t xml:space="preserve">Un PC avec un indice inférieur à 2500 et</t>
  </si>
  <si>
    <t xml:space="preserve">fond gris : à saisir</t>
  </si>
  <si>
    <t xml:space="preserve">  un disque dur de type HDD est classé au mieux en catégorie C   =&gt; code 3</t>
  </si>
  <si>
    <t xml:space="preserve">écrit par le calcul</t>
  </si>
  <si>
    <t xml:space="preserve">  un disque dur de type SSD est classé au mieux en catégorie B  =&gt; code 4</t>
  </si>
  <si>
    <t xml:space="preserve">Modèle</t>
  </si>
  <si>
    <t xml:space="preserve">Indice CPU</t>
  </si>
  <si>
    <t xml:space="preserve">cat CPU</t>
  </si>
  <si>
    <t xml:space="preserve">cat Disk01</t>
  </si>
  <si>
    <t xml:space="preserve">cat Disk02</t>
  </si>
  <si>
    <t xml:space="preserve">CatDiskMax</t>
  </si>
  <si>
    <t xml:space="preserve">cat Disk</t>
  </si>
  <si>
    <t xml:space="preserve">cat RAM</t>
  </si>
  <si>
    <t xml:space="preserve">Total cat</t>
  </si>
  <si>
    <t xml:space="preserve">PC code Normale avant cor.</t>
  </si>
  <si>
    <t xml:space="preserve">PC code
Après correction</t>
  </si>
  <si>
    <t xml:space="preserve">Processeur</t>
  </si>
  <si>
    <t xml:space="preserve">Type disque</t>
  </si>
  <si>
    <t xml:space="preserve">taille</t>
  </si>
  <si>
    <t xml:space="preserve">RAM</t>
  </si>
  <si>
    <t xml:space="preserve">cat attendu</t>
  </si>
  <si>
    <t xml:space="preserve">Car calculée</t>
  </si>
  <si>
    <t xml:space="preserve">erreur</t>
  </si>
  <si>
    <t xml:space="preserve">cpuTextInput</t>
  </si>
  <si>
    <t xml:space="preserve">cputextnorm</t>
  </si>
  <si>
    <t xml:space="preserve">indiceCPU</t>
  </si>
  <si>
    <t xml:space="preserve">origine</t>
  </si>
  <si>
    <t xml:space="preserve">categorieCPU</t>
  </si>
  <si>
    <t xml:space="preserve">tailleDisk</t>
  </si>
  <si>
    <t xml:space="preserve">typeDisk</t>
  </si>
  <si>
    <t xml:space="preserve">cat</t>
  </si>
  <si>
    <t xml:space="preserve">categorieDisk</t>
  </si>
  <si>
    <t xml:space="preserve">tailleRam</t>
  </si>
  <si>
    <t xml:space="preserve">categorieRam</t>
  </si>
  <si>
    <t xml:space="preserve">categorieTotal</t>
  </si>
  <si>
    <t xml:space="preserve">categoriePCcodeNormale</t>
  </si>
  <si>
    <t xml:space="preserve">categoriePCnormale</t>
  </si>
  <si>
    <t xml:space="preserve">categoriePCcodeMaxi</t>
  </si>
  <si>
    <t xml:space="preserve">categoriePCcode</t>
  </si>
  <si>
    <t xml:space="preserve">categoriePCCorrigée</t>
  </si>
  <si>
    <t xml:space="preserve">1 disque</t>
  </si>
  <si>
    <t xml:space="preserve">EMMAUSCONNECT 2500</t>
  </si>
  <si>
    <t xml:space="preserve">HDD</t>
  </si>
  <si>
    <t xml:space="preserve">1000GB</t>
  </si>
  <si>
    <t xml:space="preserve">16GB</t>
  </si>
  <si>
    <t xml:space="preserve">EMMAUSCONNECT 1199</t>
  </si>
  <si>
    <t xml:space="preserve">257GB</t>
  </si>
  <si>
    <t xml:space="preserve">3GB</t>
  </si>
  <si>
    <t xml:space="preserve">4GB</t>
  </si>
  <si>
    <t xml:space="preserve">EMMAUSCONNECT 1200</t>
  </si>
  <si>
    <t xml:space="preserve">159GB</t>
  </si>
  <si>
    <t xml:space="preserve">160GB</t>
  </si>
  <si>
    <t xml:space="preserve">EMMAUSCONNECT 2499</t>
  </si>
  <si>
    <t xml:space="preserve">512GB</t>
  </si>
  <si>
    <t xml:space="preserve">8GB</t>
  </si>
  <si>
    <t xml:space="preserve">256GB</t>
  </si>
  <si>
    <t xml:space="preserve">SSD</t>
  </si>
  <si>
    <t xml:space="preserve">128GB</t>
  </si>
  <si>
    <t xml:space="preserve">32GB</t>
  </si>
  <si>
    <t xml:space="preserve">64GB</t>
  </si>
  <si>
    <t xml:space="preserve">NVME</t>
  </si>
  <si>
    <t xml:space="preserve">EMMAUSCONNECT 3999</t>
  </si>
  <si>
    <t xml:space="preserve">EMMAUSCONNECT 4000</t>
  </si>
  <si>
    <t xml:space="preserve">EMMAUSCONNECT 5999</t>
  </si>
  <si>
    <t xml:space="preserve">EMMAUSCONNECT 6000</t>
  </si>
  <si>
    <t xml:space="preserve">EMMAUSCONNECT 10000</t>
  </si>
  <si>
    <t xml:space="preserve">2 disques</t>
  </si>
  <si>
    <t xml:space="preserve">test de RAZ boucle</t>
  </si>
  <si>
    <t xml:space="preserve">test syntaxe</t>
  </si>
  <si>
    <t xml:space="preserve">azer</t>
  </si>
  <si>
    <t xml:space="preserve">128+256GB</t>
  </si>
  <si>
    <t xml:space="preserve">8gb 8gb</t>
  </si>
  <si>
    <t xml:space="preserve">Test données manquantes</t>
  </si>
  <si>
    <t xml:space="preserve">syntaxe</t>
  </si>
  <si>
    <t xml:space="preserve">test formule</t>
  </si>
  <si>
    <t xml:space="preserve">Test val par défaut</t>
  </si>
  <si>
    <t xml:space="preserve">!! formule spécifique pour remplacer le type par HDD et l ‘unité par GB</t>
  </si>
  <si>
    <t xml:space="preserve">Test syntaxe disque</t>
  </si>
  <si>
    <t xml:space="preserve">si contient NVME =&gt; doit faire le calcul NVME et non SSD</t>
  </si>
  <si>
    <t xml:space="preserve">NVME SSD</t>
  </si>
  <si>
    <t xml:space="preserve">SSD NVME</t>
  </si>
  <si>
    <t xml:space="preserve">CPU mal formé</t>
  </si>
  <si>
    <t xml:space="preserve">Normalisé</t>
  </si>
  <si>
    <t xml:space="preserve">Compar</t>
  </si>
  <si>
    <t xml:space="preserve">A chercher</t>
  </si>
  <si>
    <t xml:space="preserve">intel core i5-8365u @ 1.60ghz</t>
  </si>
  <si>
    <t xml:space="preserve">CORE I5-8365/U 1.60 GHZ</t>
  </si>
  <si>
    <t xml:space="preserve">intel core i5-8365u</t>
  </si>
  <si>
    <t xml:space="preserve">CORE I5-8365/U</t>
  </si>
  <si>
    <t xml:space="preserve">CORE I5-8365 U</t>
  </si>
  <si>
    <t xml:space="preserve">CORE I5-8365/ U</t>
  </si>
  <si>
    <t xml:space="preserve">CORE I5-8365-U 1.60 GHZ</t>
  </si>
  <si>
    <t xml:space="preserve">CORE I5-8365-U</t>
  </si>
  <si>
    <t xml:space="preserve">CORE I5-8365- U</t>
  </si>
  <si>
    <t xml:space="preserve">4310u cpu 2,00ghz</t>
  </si>
  <si>
    <t xml:space="preserve">4310U CPU 2,00GHz</t>
  </si>
  <si>
    <t xml:space="preserve">6700hq cpu 2,60ghz</t>
  </si>
  <si>
    <t xml:space="preserve">6700HQ CPU 2,60GHz</t>
  </si>
  <si>
    <t xml:space="preserve">7200u cpu 2,50ghz</t>
  </si>
  <si>
    <t xml:space="preserve">7200U CPU 2,50GHz</t>
  </si>
  <si>
    <t xml:space="preserve">7300u cpu 2,60ghz</t>
  </si>
  <si>
    <t xml:space="preserve">7300U CPU 2,60GHz</t>
  </si>
  <si>
    <t xml:space="preserve">7700hq cpu 2,80ghz</t>
  </si>
  <si>
    <t xml:space="preserve">7700HQ CPU 2,80GHz</t>
  </si>
  <si>
    <t xml:space="preserve">8750h cpu 2,2ghz</t>
  </si>
  <si>
    <t xml:space="preserve">8750H CPU 2,2GHz</t>
  </si>
  <si>
    <t xml:space="preserve">8850h cpu 2,60ghz</t>
  </si>
  <si>
    <t xml:space="preserve">8850H CPU 2,60GHz</t>
  </si>
  <si>
    <t xml:space="preserve">intel core i5-m 520 @ 2.40ghz</t>
  </si>
  <si>
    <t xml:space="preserve">CORE I5 M 520 2.40 GHZ</t>
  </si>
  <si>
    <t xml:space="preserve">intel core i5-3570 @ 3.40ghz</t>
  </si>
  <si>
    <t xml:space="preserve">CORE I5-3570 3.40 GHZ</t>
  </si>
  <si>
    <t xml:space="preserve">intel core i5-4300u @ 2.50ghz</t>
  </si>
  <si>
    <t xml:space="preserve">CORE I5-4300U 2.50 GHZ</t>
  </si>
  <si>
    <t xml:space="preserve">CORE I5-8365U 1.60 GHZ</t>
  </si>
  <si>
    <t xml:space="preserve">intel core i7-2600 @ 3.40ghz</t>
  </si>
  <si>
    <t xml:space="preserve">CORE I7-2600 3.40 GHZ</t>
  </si>
  <si>
    <t xml:space="preserve">i ntel core i5/7200 u</t>
  </si>
  <si>
    <t xml:space="preserve">I NTEL CORE I5/7200 U</t>
  </si>
  <si>
    <t xml:space="preserve">intel core i5-2540m</t>
  </si>
  <si>
    <t xml:space="preserve">I5 2540-M </t>
  </si>
  <si>
    <t xml:space="preserve">intel core i5-5300u</t>
  </si>
  <si>
    <t xml:space="preserve">I5 5300-U</t>
  </si>
  <si>
    <t xml:space="preserve">intel core i5-6th gen</t>
  </si>
  <si>
    <t xml:space="preserve">i5 6th GEN</t>
  </si>
  <si>
    <t xml:space="preserve">intel core i5-7300u cpu @ 2.60ghz</t>
  </si>
  <si>
    <t xml:space="preserve">I5 7300U CPU 2,60GHz</t>
  </si>
  <si>
    <t xml:space="preserve">intel core i7-6th gen</t>
  </si>
  <si>
    <t xml:space="preserve">i7 6th GEN</t>
  </si>
  <si>
    <t xml:space="preserve">iintel core i5/ 7200u</t>
  </si>
  <si>
    <t xml:space="preserve">IINTEL CORE I5/ 7200U</t>
  </si>
  <si>
    <t xml:space="preserve">intel core i5-7200u</t>
  </si>
  <si>
    <t xml:space="preserve">INTEL CORE  I5/ 7200 U</t>
  </si>
  <si>
    <t xml:space="preserve">intel core i5-7300u</t>
  </si>
  <si>
    <t xml:space="preserve">INTEL CORE  I5/ 7300 U</t>
  </si>
  <si>
    <t xml:space="preserve">INTEL CORE I5/  7200 U</t>
  </si>
  <si>
    <t xml:space="preserve">INTEL CORE I5/  7200U</t>
  </si>
  <si>
    <t xml:space="preserve">intel core i5-4200u</t>
  </si>
  <si>
    <t xml:space="preserve">INTEL CORE I5/ 4200 U</t>
  </si>
  <si>
    <t xml:space="preserve">intel core i5-4310u</t>
  </si>
  <si>
    <t xml:space="preserve">INTEL CORE I5/ 4310 U</t>
  </si>
  <si>
    <t xml:space="preserve">intel core i5-6300u</t>
  </si>
  <si>
    <t xml:space="preserve">INTEL CORE I5/ 6300 U</t>
  </si>
  <si>
    <t xml:space="preserve">INTEL CORE I5/ 7200 U</t>
  </si>
  <si>
    <t xml:space="preserve">INTEL CORE I5/ 7300 U</t>
  </si>
  <si>
    <t xml:space="preserve">INTEL CORE I5/ 7300U</t>
  </si>
  <si>
    <t xml:space="preserve">INTEL CORE I5/7300U</t>
  </si>
  <si>
    <t xml:space="preserve">intel core i5-8350u</t>
  </si>
  <si>
    <t xml:space="preserve">INTEL CORE I5/8350U</t>
  </si>
  <si>
    <t xml:space="preserve">INTEL CORE I5/8365U</t>
  </si>
  <si>
    <t xml:space="preserve">intel core i7-8850h</t>
  </si>
  <si>
    <t xml:space="preserve">INTEL CORE I7/ 8850 H</t>
  </si>
  <si>
    <t xml:space="preserve">intel core i7-7600u</t>
  </si>
  <si>
    <t xml:space="preserve">INTEL CORE I7/7600U</t>
  </si>
  <si>
    <t xml:space="preserve">INTELCORE I5/ 7200U</t>
  </si>
  <si>
    <t xml:space="preserve">intel core i7-7700hq</t>
  </si>
  <si>
    <t xml:space="preserve">INTELCORE I7/7700HQ</t>
  </si>
  <si>
    <t xml:space="preserve">voir règle (2)</t>
  </si>
  <si>
    <t xml:space="preserve">voire règle (1)</t>
  </si>
  <si>
    <t xml:space="preserve">CPU</t>
  </si>
  <si>
    <t xml:space="preserve">Seuil &lt;</t>
  </si>
  <si>
    <t xml:space="preserve">Valeur</t>
  </si>
  <si>
    <t xml:space="preserve">seuil</t>
  </si>
  <si>
    <t xml:space="preserve">type</t>
  </si>
  <si>
    <t xml:space="preserve">PC</t>
  </si>
  <si>
    <t xml:space="preserve">Code</t>
  </si>
  <si>
    <t xml:space="preserve">Text</t>
  </si>
  <si>
    <t xml:space="preserve">Catégories maxi</t>
  </si>
  <si>
    <t xml:space="preserve">INVENDABLE</t>
  </si>
  <si>
    <t xml:space="preserve">disks</t>
  </si>
  <si>
    <t xml:space="preserve">HC</t>
  </si>
  <si>
    <t xml:space="preserve">C</t>
  </si>
  <si>
    <t xml:space="preserve">B</t>
  </si>
  <si>
    <t xml:space="preserve">A</t>
  </si>
  <si>
    <t xml:space="preserve">PREMIUM</t>
  </si>
  <si>
    <t xml:space="preserve">Test algo CPU</t>
  </si>
  <si>
    <t xml:space="preserve">Test algo</t>
  </si>
  <si>
    <t xml:space="preserve">12GB</t>
  </si>
  <si>
    <t xml:space="preserve">170GB</t>
  </si>
  <si>
    <t xml:space="preserve">Règle spécifique</t>
  </si>
  <si>
    <t xml:space="preserve">(1) Un PC avec un indice inférieur à 2500 et</t>
  </si>
  <si>
    <r>
      <rPr>
        <sz val="10"/>
        <rFont val="Arial"/>
        <family val="2"/>
        <charset val="1"/>
      </rPr>
      <t xml:space="preserve">  un disque dur de type SSD </t>
    </r>
    <r>
      <rPr>
        <b val="true"/>
        <sz val="10"/>
        <rFont val="Arial"/>
        <family val="2"/>
        <charset val="1"/>
      </rPr>
      <t xml:space="preserve">ou NVME</t>
    </r>
    <r>
      <rPr>
        <sz val="10"/>
        <rFont val="Arial"/>
        <family val="2"/>
        <charset val="1"/>
      </rPr>
      <t xml:space="preserve"> est classé au mieux en catégorie B  =&gt; code 4</t>
    </r>
  </si>
  <si>
    <t xml:space="preserve">(2) Elle s’obtient par addition, le cas échéant, de la note du disque 1 et du disque 2</t>
  </si>
  <si>
    <t xml:space="preserve">La note est plafonnée à 4.</t>
  </si>
  <si>
    <t xml:space="preserve">V 2022</t>
  </si>
  <si>
    <t xml:space="preserve">  un disque dur de type SSD est classé au mieux en catégorie B  =&gt; code B</t>
  </si>
  <si>
    <t xml:space="preserve">.</t>
  </si>
  <si>
    <t xml:space="preserve">intel core i5-8365u @ 1.60ghz
intel core i5-8365u @ 1.60ghz</t>
  </si>
  <si>
    <t xml:space="preserve">intel core i5-8365u
intel core i5-8365u</t>
  </si>
  <si>
    <t xml:space="preserve">N</t>
  </si>
  <si>
    <t xml:space="preserve">intel core i5-4310u @ 2.00ghz
4310u cpu 2,00ghz</t>
  </si>
  <si>
    <t xml:space="preserve">intel core i7-6700hq @ 2.60ghz
6700hq cpu 2,60ghz</t>
  </si>
  <si>
    <t xml:space="preserve">intel core i5-7200u @ 2.50ghz
7200u cpu 2,50ghz</t>
  </si>
  <si>
    <t xml:space="preserve">intel core i5-7300u @ 2.60ghz
7300u cpu 2,60ghz</t>
  </si>
  <si>
    <t xml:space="preserve">intel core i7-7700hq @ 2.80ghz
7700hq cpu 2,80ghz</t>
  </si>
  <si>
    <t xml:space="preserve">intel core i7-8750h @ 2.20ghz
8750h cpu 2,2ghz</t>
  </si>
  <si>
    <t xml:space="preserve">intel core i7-8850h @ 2.60ghz
8850h cpu 2,60ghz</t>
  </si>
  <si>
    <t xml:space="preserve">intel core i5-520m @ 2.40ghz 
intel core i5-m 520 @ 2.40ghz</t>
  </si>
  <si>
    <t xml:space="preserve">intel core i5-3570 @ 3.40ghz
intel core i5-3570 @ 3.40ghz</t>
  </si>
  <si>
    <t xml:space="preserve">0
intel core i5-4300u @ 2.50ghz</t>
  </si>
  <si>
    <t xml:space="preserve">intel core i7-2600 @ 3.40ghz
intel core i7-2600 @ 3.40ghz</t>
  </si>
  <si>
    <t xml:space="preserve">0
i ntel core i5/7200 u</t>
  </si>
  <si>
    <t xml:space="preserve">intel core i5-2540m @ 2.60ghz 
intel core i5-2540m</t>
  </si>
  <si>
    <t xml:space="preserve">intel core i5-5300u @ 2.30ghz
intel core i5-5300u</t>
  </si>
  <si>
    <t xml:space="preserve">0
intel core i5-6th gen</t>
  </si>
  <si>
    <t xml:space="preserve">intel core i5-7300u @ 2.60ghz
intel core i5-7300u cpu @ 2,60ghz</t>
  </si>
  <si>
    <t xml:space="preserve">0
intel core i7-6th gen</t>
  </si>
  <si>
    <t xml:space="preserve">0
iintel core i5/ 7200u</t>
  </si>
  <si>
    <t xml:space="preserve">intel core i5-7200u @ 2.50ghz 
intel core i5-7200u</t>
  </si>
  <si>
    <t xml:space="preserve">intel core i5-7300u @ 2.60ghz
intel core i5-7300u</t>
  </si>
  <si>
    <t xml:space="preserve">intel core i5-4200u @ 1.60ghz 
intel core i5-4200u</t>
  </si>
  <si>
    <t xml:space="preserve">intel core i5-4310u @ 2.00ghz 
intel core i5-4310u</t>
  </si>
  <si>
    <t xml:space="preserve">intel core i5-6300u @ 2.40ghz 
intel core i5-6300u</t>
  </si>
  <si>
    <t xml:space="preserve">intel core i5-7200u @ 2.50ghz
intel core i5-7200u</t>
  </si>
  <si>
    <t xml:space="preserve">intel core i5-8350u @ 1.70ghz
intel core i5-8350u</t>
  </si>
  <si>
    <t xml:space="preserve">intel core i5-8365u @ 1.60ghz
intel core i5-8365u</t>
  </si>
  <si>
    <t xml:space="preserve">intel core i7-8850h @ 2.60ghz 
intel core i7-8850h</t>
  </si>
  <si>
    <t xml:space="preserve">intel core i7-7600u @ 2.80ghz
intel core i7-7600u</t>
  </si>
  <si>
    <t xml:space="preserve">intel core i7-7700hq @ 2.80ghz
intel core i7-7700hq</t>
  </si>
  <si>
    <t xml:space="preserve">cpu x ram</t>
  </si>
  <si>
    <t xml:space="preserve">HDD HDD </t>
  </si>
  <si>
    <t xml:space="preserve">HDD SDD</t>
  </si>
  <si>
    <t xml:space="preserve">HDD NVME</t>
  </si>
  <si>
    <t xml:space="preserve">SDD SDD</t>
  </si>
  <si>
    <t xml:space="preserve">SDD NVME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</si>
</sst>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1"/>
      <color rgb="FF000000"/>
      <name val="Calibri"/>
      <family val="0"/>
      <charset val="1"/>
    </font>
    <font>
      <b val="true"/>
      <sz val="10"/>
      <color rgb="FF000000"/>
      <name val="Calibri"/>
      <family val="0"/>
      <charset val="1"/>
    </font>
    <font>
      <b val="true"/>
      <sz val="10"/>
      <color rgb="FF000000"/>
      <name val="Arial"/>
      <family val="0"/>
      <charset val="1"/>
    </font>
    <font>
      <b val="true"/>
      <sz val="10"/>
      <color rgb="FF000000"/>
      <name val="Arial"/>
      <family val="2"/>
      <charset val="1"/>
    </font>
    <font>
      <sz val="10"/>
      <color rgb="FFC9211E"/>
      <name val="Arial"/>
      <family val="2"/>
      <charset val="1"/>
    </font>
    <font>
      <sz val="10"/>
      <color rgb="FFFF0000"/>
      <name val="Arial"/>
      <family val="2"/>
      <charset val="1"/>
    </font>
    <font>
      <b val="true"/>
      <sz val="10"/>
      <color rgb="FFFF0000"/>
      <name val="Arial"/>
      <family val="2"/>
      <charset val="1"/>
    </font>
    <font>
      <sz val="10"/>
      <color rgb="FFE16173"/>
      <name val="Arial"/>
      <family val="2"/>
      <charset val="1"/>
    </font>
    <font>
      <b val="true"/>
      <sz val="11"/>
      <color rgb="FFC9211E"/>
      <name val="Calibri"/>
      <family val="0"/>
      <charset val="1"/>
    </font>
    <font>
      <sz val="11"/>
      <color rgb="FFC9211E"/>
      <name val="Calibri"/>
      <family val="0"/>
      <charset val="1"/>
    </font>
    <font>
      <i val="true"/>
      <sz val="10"/>
      <name val="Arial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rgb="FFFFD8CE"/>
        <bgColor rgb="FFFFDBB6"/>
      </patternFill>
    </fill>
    <fill>
      <patternFill patternType="solid">
        <fgColor rgb="FFE8F2A1"/>
        <bgColor rgb="FFFFE994"/>
      </patternFill>
    </fill>
    <fill>
      <patternFill patternType="solid">
        <fgColor rgb="FFFFE994"/>
        <bgColor rgb="FFE8F2A1"/>
      </patternFill>
    </fill>
    <fill>
      <patternFill patternType="solid">
        <fgColor rgb="FFBBE33D"/>
        <bgColor rgb="FFD4EA6B"/>
      </patternFill>
    </fill>
    <fill>
      <patternFill patternType="solid">
        <fgColor rgb="FFFF6D6D"/>
        <bgColor rgb="FFE16173"/>
      </patternFill>
    </fill>
    <fill>
      <patternFill patternType="solid">
        <fgColor rgb="FFD4EA6B"/>
        <bgColor rgb="FFBBE33D"/>
      </patternFill>
    </fill>
    <fill>
      <patternFill patternType="solid">
        <fgColor rgb="FFFFFF00"/>
        <bgColor rgb="FFFFFF00"/>
      </patternFill>
    </fill>
    <fill>
      <patternFill patternType="solid">
        <fgColor rgb="FFB2B2B2"/>
        <bgColor rgb="FFCCCCCC"/>
      </patternFill>
    </fill>
    <fill>
      <patternFill patternType="solid">
        <fgColor rgb="FF729FCF"/>
        <bgColor rgb="FF808080"/>
      </patternFill>
    </fill>
    <fill>
      <patternFill patternType="solid">
        <fgColor rgb="FFFFFFA6"/>
        <bgColor rgb="FFE8F2A1"/>
      </patternFill>
    </fill>
    <fill>
      <patternFill patternType="solid">
        <fgColor rgb="FFCCCCCC"/>
        <bgColor rgb="FFB2B2B2"/>
      </patternFill>
    </fill>
    <fill>
      <patternFill patternType="solid">
        <fgColor rgb="FFFFDBB6"/>
        <bgColor rgb="FFFFD8CE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double"/>
      <right style="hair"/>
      <top style="hair"/>
      <bottom style="hair"/>
      <diagonal/>
    </border>
    <border diagonalUp="false" diagonalDown="false">
      <left style="hair"/>
      <right style="double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</borders>
  <cellStyleXfs count="28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</cellStyleXfs>
  <cellXfs count="5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8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4" fillId="7" borderId="1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4" fillId="11" borderId="1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7" fillId="8" borderId="1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6" fillId="9" borderId="1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4" fillId="10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4" fillId="0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4" fillId="11" borderId="2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4" fillId="7" borderId="2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4" fillId="11" borderId="3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4" fillId="7" borderId="3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7" fillId="11" borderId="1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8" fillId="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</cellXfs>
  <cellStyles count="14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c" xfId="20"/>
    <cellStyle name="pc-disque-HDD" xfId="21"/>
    <cellStyle name="pc-disque-NVME" xfId="22"/>
    <cellStyle name="pc-disque-SSD" xfId="23"/>
    <cellStyle name="pc-ram-16GB" xfId="24"/>
    <cellStyle name="pc-ram-3GB" xfId="25"/>
    <cellStyle name="pc-ram-8GB" xfId="26"/>
    <cellStyle name="Sans nom1" xfId="27"/>
  </cellStyles>
  <dxfs count="26">
    <dxf>
      <fill>
        <patternFill patternType="solid">
          <fgColor rgb="FF729FCF"/>
        </patternFill>
      </fill>
    </dxf>
    <dxf>
      <fill>
        <patternFill patternType="solid">
          <fgColor rgb="FFD4EA6B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FFFF00"/>
        </patternFill>
      </fill>
    </dxf>
    <dxf>
      <fill>
        <patternFill patternType="solid">
          <fgColor rgb="FF000000"/>
          <bgColor rgb="FFFFFFFF"/>
        </patternFill>
      </fill>
    </dxf>
    <dxf>
      <fill>
        <patternFill patternType="solid">
          <fgColor rgb="FFFFFFA6"/>
        </patternFill>
      </fill>
    </dxf>
    <dxf>
      <fill>
        <patternFill patternType="solid">
          <fgColor rgb="FFFFCCCC"/>
        </patternFill>
      </fill>
    </dxf>
    <dxf>
      <fill>
        <patternFill patternType="solid">
          <fgColor rgb="FFCC0000"/>
        </patternFill>
      </fill>
    </dxf>
    <dxf>
      <fill>
        <patternFill patternType="solid">
          <fgColor rgb="FFB2B2B2"/>
        </patternFill>
      </fill>
    </dxf>
    <dxf>
      <fill>
        <patternFill patternType="solid">
          <fgColor rgb="FFE16173"/>
        </patternFill>
      </fill>
    </dxf>
    <dxf>
      <fill>
        <patternFill patternType="solid">
          <fgColor rgb="FFFF0000"/>
        </patternFill>
      </fill>
    </dxf>
    <dxf>
      <fill>
        <patternFill patternType="solid">
          <fgColor rgb="FFE8F2A1"/>
        </patternFill>
      </fill>
    </dxf>
    <dxf>
      <fill>
        <patternFill patternType="solid">
          <fgColor rgb="FFFFD8CE"/>
        </patternFill>
      </fill>
    </dxf>
    <dxf>
      <fill>
        <patternFill patternType="solid">
          <fgColor rgb="FFFFE994"/>
        </patternFill>
      </fill>
    </dxf>
    <dxf>
      <fill>
        <patternFill patternType="solid">
          <fgColor rgb="FFBBE33D"/>
        </patternFill>
      </fill>
    </dxf>
    <dxf>
      <fill>
        <patternFill patternType="solid">
          <fgColor rgb="FFFF6D6D"/>
        </patternFill>
      </fill>
    </dxf>
    <dxf>
      <font>
        <name val="Arial"/>
        <charset val="1"/>
        <family val="2"/>
      </font>
      <fill>
        <patternFill>
          <bgColor rgb="FFD4EA6B"/>
        </patternFill>
      </fill>
    </dxf>
    <dxf>
      <font>
        <name val="Arial"/>
        <charset val="1"/>
        <family val="2"/>
      </font>
      <fill>
        <patternFill>
          <bgColor rgb="FFBBE33D"/>
        </patternFill>
      </fill>
    </dxf>
    <dxf>
      <font>
        <name val="Arial"/>
        <charset val="1"/>
        <family val="2"/>
      </font>
      <fill>
        <patternFill>
          <bgColor rgb="FFFF6D6D"/>
        </patternFill>
      </fill>
    </dxf>
    <dxf>
      <font>
        <name val="Arial"/>
        <charset val="1"/>
        <family val="2"/>
        <b val="1"/>
        <i val="0"/>
        <color rgb="FFFFFFFF"/>
        <sz val="10"/>
      </font>
      <fill>
        <patternFill>
          <bgColor rgb="FFCC0000"/>
        </patternFill>
      </fill>
    </dxf>
    <dxf>
      <font>
        <name val="Arial"/>
        <charset val="1"/>
        <family val="2"/>
        <b val="0"/>
        <i val="0"/>
        <color rgb="FFCC0000"/>
        <sz val="10"/>
      </font>
      <fill>
        <patternFill>
          <bgColor rgb="FFFFCCCC"/>
        </patternFill>
      </fill>
    </dxf>
    <dxf>
      <font>
        <name val="Arial"/>
        <charset val="1"/>
        <family val="2"/>
        <b val="0"/>
        <i val="0"/>
        <color rgb="FFCC0000"/>
        <sz val="10"/>
      </font>
      <fill>
        <patternFill>
          <bgColor rgb="FFFFCCCC"/>
        </patternFill>
      </fill>
    </dxf>
    <dxf>
      <font>
        <name val="Arial"/>
        <charset val="1"/>
        <family val="2"/>
        <b val="0"/>
        <i val="0"/>
        <color rgb="FFCC0000"/>
        <sz val="10"/>
      </font>
      <fill>
        <patternFill>
          <bgColor rgb="FFFFCCCC"/>
        </patternFill>
      </fill>
    </dxf>
    <dxf>
      <font>
        <name val="Arial"/>
        <charset val="1"/>
        <family val="2"/>
      </font>
      <fill>
        <patternFill>
          <bgColor rgb="FFFFD8CE"/>
        </patternFill>
      </fill>
    </dxf>
    <dxf>
      <font>
        <name val="Arial"/>
        <charset val="1"/>
        <family val="2"/>
      </font>
      <fill>
        <patternFill>
          <bgColor rgb="FFFFE994"/>
        </patternFill>
      </fill>
    </dxf>
    <dxf>
      <font>
        <name val="Arial"/>
        <charset val="1"/>
        <family val="2"/>
      </font>
      <fill>
        <patternFill>
          <bgColor rgb="FFE8F2A1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8000"/>
      <rgbColor rgb="FF000080"/>
      <rgbColor rgb="FF808000"/>
      <rgbColor rgb="FF800080"/>
      <rgbColor rgb="FF008080"/>
      <rgbColor rgb="FFCCCCCC"/>
      <rgbColor rgb="FF808080"/>
      <rgbColor rgb="FF729FCF"/>
      <rgbColor rgb="FF993366"/>
      <rgbColor rgb="FFE8F2A1"/>
      <rgbColor rgb="FFFFD8CE"/>
      <rgbColor rgb="FF660066"/>
      <rgbColor rgb="FFFF6D6D"/>
      <rgbColor rgb="FF0066CC"/>
      <rgbColor rgb="FFFF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FE994"/>
      <rgbColor rgb="FFD4EA6B"/>
      <rgbColor rgb="FFFFFFA6"/>
      <rgbColor rgb="FF99CCFF"/>
      <rgbColor rgb="FFFF99CC"/>
      <rgbColor rgb="FFCC99FF"/>
      <rgbColor rgb="FFFFDBB6"/>
      <rgbColor rgb="FF3366FF"/>
      <rgbColor rgb="FF33CCCC"/>
      <rgbColor rgb="FFBBE33D"/>
      <rgbColor rgb="FFFFCC00"/>
      <rgbColor rgb="FFFF9900"/>
      <rgbColor rgb="FFE16173"/>
      <rgbColor rgb="FF666699"/>
      <rgbColor rgb="FFB2B2B2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ables/table1.xml><?xml version="1.0" encoding="utf-8"?>
<table xmlns="http://schemas.openxmlformats.org/spreadsheetml/2006/main" id="1" name="CatCPU" displayName="CatCPU" ref="B5:D5" headerRowCount="1" totalsRowCount="0" totalsRowShown="0">
  <tableColumns count="3">
    <tableColumn id="1" name=""/>
    <tableColumn id="2" name=""/>
    <tableColumn id="3" name=""/>
  </tableColumns>
</table>
</file>

<file path=xl/tables/table2.xml><?xml version="1.0" encoding="utf-8"?>
<table xmlns="http://schemas.openxmlformats.org/spreadsheetml/2006/main" id="2" name="CatCPU2" displayName="CatCPU2" ref="B3:C4" headerRowCount="1" totalsRowCount="0" totalsRowShown="0">
  <tableColumns count="2">
    <tableColumn id="1" name="écrit par le calcul"/>
    <tableColumn id="2" name=""/>
  </tableColumns>
</table>
</file>

<file path=xl/tables/table3.xml><?xml version="1.0" encoding="utf-8"?>
<table xmlns="http://schemas.openxmlformats.org/spreadsheetml/2006/main" id="3" name="CatDISK" displayName="CatDISK" ref="K5:O5" headerRowCount="1" totalsRowCount="0" totalsRowShown="0">
  <tableColumns count="5">
    <tableColumn id="1" name=""/>
    <tableColumn id="2" name=""/>
    <tableColumn id="3" name=""/>
    <tableColumn id="4" name=""/>
    <tableColumn id="5" name=""/>
  </tableColumns>
</table>
</file>

<file path=xl/tables/table4.xml><?xml version="1.0" encoding="utf-8"?>
<table xmlns="http://schemas.openxmlformats.org/spreadsheetml/2006/main" id="4" name="CatHDD" displayName="CatHDD" ref="M5:O5" headerRowCount="1" totalsRowCount="0" totalsRowShown="0">
  <tableColumns count="3">
    <tableColumn id="1" name=""/>
    <tableColumn id="2" name=""/>
    <tableColumn id="3" name=""/>
  </tableColumns>
</table>
</file>

<file path=xl/tables/table5.xml><?xml version="1.0" encoding="utf-8"?>
<table xmlns="http://schemas.openxmlformats.org/spreadsheetml/2006/main" id="5" name="CatNVME" displayName="CatNVME" ref="U5:W5" headerRowCount="1" totalsRowCount="0" totalsRowShown="0">
  <tableColumns count="3">
    <tableColumn id="1" name="voir règle (2)"/>
    <tableColumn id="2" name=""/>
    <tableColumn id="3" name=""/>
  </tableColumns>
</table>
</file>

<file path=xl/tables/table6.xml><?xml version="1.0" encoding="utf-8"?>
<table xmlns="http://schemas.openxmlformats.org/spreadsheetml/2006/main" id="6" name="CatPC" displayName="CatPC" ref="Y5:AA5" headerRowCount="1" totalsRowCount="0" totalsRowShown="0">
  <tableColumns count="3">
    <tableColumn id="1" name="Colonne1"/>
    <tableColumn id="2" name="Colonne2"/>
    <tableColumn id="3" name="voire règle (1)"/>
  </tableColumns>
</table>
</file>

<file path=xl/tables/table7.xml><?xml version="1.0" encoding="utf-8"?>
<table xmlns="http://schemas.openxmlformats.org/spreadsheetml/2006/main" id="7" name="CatRAM" displayName="CatRAM" ref="F5:H5" headerRowCount="1" totalsRowCount="0" totalsRowShown="0">
  <tableColumns count="3">
    <tableColumn id="1" name=""/>
    <tableColumn id="2" name=""/>
    <tableColumn id="3" name=""/>
  </tableColumns>
</table>
</file>

<file path=xl/tables/table8.xml><?xml version="1.0" encoding="utf-8"?>
<table xmlns="http://schemas.openxmlformats.org/spreadsheetml/2006/main" id="8" name="CCatSSD" displayName="CCatSSD" ref="Q5:S5" headerRowCount="1" totalsRowCount="0" totalsRowShown="0">
  <tableColumns count="3">
    <tableColumn id="1" name=""/>
    <tableColumn id="2" name=""/>
    <tableColumn id="3" name="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2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3.xml"/><Relationship Id="rId3" Type="http://schemas.openxmlformats.org/officeDocument/2006/relationships/table" Target="../tables/table4.xml"/><Relationship Id="rId4" Type="http://schemas.openxmlformats.org/officeDocument/2006/relationships/table" Target="../tables/table5.xml"/><Relationship Id="rId5" Type="http://schemas.openxmlformats.org/officeDocument/2006/relationships/table" Target="../tables/table6.xml"/><Relationship Id="rId6" Type="http://schemas.openxmlformats.org/officeDocument/2006/relationships/table" Target="../tables/table7.xml"/><Relationship Id="rId7" Type="http://schemas.openxmlformats.org/officeDocument/2006/relationships/table" Target="../tables/table8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R261"/>
  <sheetViews>
    <sheetView showFormulas="false" showGridLines="true" showRowColHeaders="true" showZeros="true" rightToLeft="false" tabSelected="true" showOutlineSymbols="true" defaultGridColor="true" view="normal" topLeftCell="A25" colorId="64" zoomScale="110" zoomScaleNormal="110" zoomScalePageLayoutView="100" workbookViewId="0">
      <pane xSplit="0" ySplit="2040" topLeftCell="A187" activePane="bottomLeft" state="split"/>
      <selection pane="topLeft" activeCell="A25" activeCellId="0" sqref="A25"/>
      <selection pane="bottomLeft" activeCell="F212" activeCellId="0" sqref="F212:F215"/>
    </sheetView>
  </sheetViews>
  <sheetFormatPr defaultColWidth="11.5703125" defaultRowHeight="12.8" zeroHeight="false" outlineLevelRow="0" outlineLevelCol="0"/>
  <cols>
    <col collapsed="false" customWidth="true" hidden="false" outlineLevel="0" max="2" min="1" style="1" width="8.84"/>
    <col collapsed="false" customWidth="true" hidden="false" outlineLevel="0" max="3" min="3" style="1" width="7.07"/>
    <col collapsed="false" customWidth="true" hidden="false" outlineLevel="0" max="4" min="4" style="1" width="4.92"/>
    <col collapsed="false" customWidth="true" hidden="false" outlineLevel="0" max="5" min="5" style="1" width="7.2"/>
    <col collapsed="false" customWidth="true" hidden="false" outlineLevel="0" max="6" min="6" style="1" width="5.81"/>
    <col collapsed="false" customWidth="true" hidden="false" outlineLevel="0" max="7" min="7" style="1" width="6.81"/>
    <col collapsed="false" customWidth="true" hidden="false" outlineLevel="0" max="8" min="8" style="1" width="8.08"/>
    <col collapsed="false" customWidth="true" hidden="false" outlineLevel="0" max="9" min="9" style="1" width="6.08"/>
    <col collapsed="false" customWidth="true" hidden="false" outlineLevel="0" max="10" min="10" style="1" width="9.97"/>
    <col collapsed="false" customWidth="true" hidden="false" outlineLevel="0" max="11" min="11" style="2" width="11.74"/>
    <col collapsed="false" customWidth="true" hidden="false" outlineLevel="0" max="12" min="12" style="3" width="25.14"/>
    <col collapsed="false" customWidth="true" hidden="false" outlineLevel="0" max="13" min="13" style="1" width="8.46"/>
    <col collapsed="false" customWidth="true" hidden="false" outlineLevel="0" max="14" min="14" style="1" width="7.95"/>
    <col collapsed="false" customWidth="true" hidden="false" outlineLevel="0" max="15" min="15" style="1" width="8.46"/>
    <col collapsed="false" customWidth="true" hidden="false" outlineLevel="0" max="16" min="16" style="1" width="8.71"/>
    <col collapsed="false" customWidth="true" hidden="false" outlineLevel="0" max="17" min="17" style="1" width="8.46"/>
    <col collapsed="false" customWidth="true" hidden="false" outlineLevel="0" max="18" min="18" style="1" width="15.28"/>
    <col collapsed="false" customWidth="true" hidden="false" outlineLevel="0" max="19" min="19" style="4" width="7.68"/>
    <col collapsed="false" customWidth="true" hidden="false" outlineLevel="0" max="20" min="20" style="4" width="9.09"/>
    <col collapsed="false" customWidth="true" hidden="false" outlineLevel="0" max="21" min="21" style="4" width="10.46"/>
    <col collapsed="false" customWidth="true" hidden="false" outlineLevel="0" max="22" min="22" style="4" width="9.59"/>
    <col collapsed="false" customWidth="true" hidden="false" outlineLevel="0" max="23" min="23" style="4" width="7.68"/>
    <col collapsed="false" customWidth="true" hidden="false" outlineLevel="0" max="24" min="24" style="4" width="7.45"/>
    <col collapsed="false" customWidth="true" hidden="false" outlineLevel="0" max="25" min="25" style="1" width="10.46"/>
    <col collapsed="false" customWidth="true" hidden="false" outlineLevel="0" max="26" min="26" style="1" width="9.59"/>
    <col collapsed="false" customWidth="true" hidden="false" outlineLevel="0" max="27" min="27" style="1" width="7.68"/>
    <col collapsed="false" customWidth="true" hidden="false" outlineLevel="0" max="28" min="28" style="1" width="7.45"/>
    <col collapsed="false" customWidth="true" hidden="false" outlineLevel="0" max="29" min="29" style="1" width="7.95"/>
    <col collapsed="false" customWidth="true" hidden="false" outlineLevel="0" max="30" min="30" style="1" width="7.34"/>
    <col collapsed="false" customWidth="true" hidden="false" outlineLevel="0" max="31" min="31" style="1" width="6.94"/>
    <col collapsed="false" customWidth="true" hidden="false" outlineLevel="0" max="32" min="32" style="1" width="6.56"/>
    <col collapsed="false" customWidth="true" hidden="false" outlineLevel="0" max="33" min="33" style="1" width="7.07"/>
    <col collapsed="false" customWidth="true" hidden="false" outlineLevel="0" max="36" min="34" style="1" width="6.56"/>
    <col collapsed="false" customWidth="true" hidden="false" outlineLevel="0" max="37" min="37" style="1" width="7.07"/>
    <col collapsed="false" customWidth="true" hidden="false" outlineLevel="0" max="39" min="38" style="1" width="6.56"/>
    <col collapsed="false" customWidth="true" hidden="false" outlineLevel="0" max="40" min="40" style="1" width="10.21"/>
    <col collapsed="false" customWidth="true" hidden="false" outlineLevel="0" max="42" min="41" style="1" width="6.7"/>
    <col collapsed="false" customWidth="true" hidden="false" outlineLevel="0" max="44" min="43" style="1" width="7.57"/>
  </cols>
  <sheetData>
    <row r="1" customFormat="false" ht="13.8" hidden="false" customHeight="false" outlineLevel="0" collapsed="false">
      <c r="B1" s="5" t="s">
        <v>0</v>
      </c>
      <c r="C1" s="5"/>
      <c r="D1" s="3" t="s">
        <v>1</v>
      </c>
      <c r="L1" s="6"/>
      <c r="M1" s="6"/>
      <c r="N1" s="6"/>
      <c r="O1" s="6"/>
      <c r="P1" s="6"/>
      <c r="Q1" s="7"/>
      <c r="R1" s="7"/>
    </row>
    <row r="2" customFormat="false" ht="13.8" hidden="false" customHeight="false" outlineLevel="0" collapsed="false">
      <c r="B2" s="8" t="s">
        <v>2</v>
      </c>
      <c r="C2" s="8"/>
      <c r="D2" s="3" t="s">
        <v>3</v>
      </c>
      <c r="L2" s="6"/>
      <c r="M2" s="6"/>
      <c r="N2" s="6"/>
      <c r="O2" s="6"/>
      <c r="P2" s="6"/>
      <c r="Q2" s="7"/>
      <c r="R2" s="7"/>
    </row>
    <row r="3" customFormat="false" ht="13.8" hidden="false" customHeight="false" outlineLevel="0" collapsed="false">
      <c r="B3" s="9" t="s">
        <v>4</v>
      </c>
      <c r="C3" s="9"/>
      <c r="D3" s="3" t="s">
        <v>5</v>
      </c>
      <c r="L3" s="6"/>
      <c r="M3" s="6"/>
      <c r="N3" s="6"/>
      <c r="O3" s="6"/>
      <c r="P3" s="6"/>
      <c r="Q3" s="7"/>
      <c r="R3" s="7"/>
    </row>
    <row r="4" customFormat="false" ht="84.8" hidden="false" customHeight="true" outlineLevel="0" collapsed="false">
      <c r="A4" s="10" t="s">
        <v>6</v>
      </c>
      <c r="B4" s="11" t="s">
        <v>7</v>
      </c>
      <c r="C4" s="11" t="s">
        <v>8</v>
      </c>
      <c r="D4" s="12" t="s">
        <v>9</v>
      </c>
      <c r="E4" s="12" t="s">
        <v>10</v>
      </c>
      <c r="F4" s="12" t="s">
        <v>11</v>
      </c>
      <c r="G4" s="12" t="s">
        <v>12</v>
      </c>
      <c r="H4" s="11" t="s">
        <v>13</v>
      </c>
      <c r="I4" s="13" t="s">
        <v>14</v>
      </c>
      <c r="J4" s="11" t="s">
        <v>15</v>
      </c>
      <c r="K4" s="11" t="s">
        <v>16</v>
      </c>
      <c r="L4" s="14" t="s">
        <v>17</v>
      </c>
      <c r="M4" s="14" t="s">
        <v>18</v>
      </c>
      <c r="N4" s="14" t="s">
        <v>19</v>
      </c>
      <c r="O4" s="14" t="s">
        <v>18</v>
      </c>
      <c r="P4" s="14" t="s">
        <v>19</v>
      </c>
      <c r="Q4" s="14" t="s">
        <v>20</v>
      </c>
      <c r="R4" s="13" t="s">
        <v>21</v>
      </c>
      <c r="S4" s="15" t="s">
        <v>22</v>
      </c>
      <c r="T4" s="15" t="s">
        <v>23</v>
      </c>
      <c r="U4" s="16"/>
      <c r="V4" s="16"/>
      <c r="W4" s="16"/>
      <c r="X4" s="16"/>
      <c r="Y4" s="17" t="s">
        <v>24</v>
      </c>
      <c r="Z4" s="12" t="s">
        <v>25</v>
      </c>
      <c r="AA4" s="18" t="s">
        <v>26</v>
      </c>
      <c r="AB4" s="11" t="s">
        <v>27</v>
      </c>
      <c r="AC4" s="11" t="s">
        <v>28</v>
      </c>
      <c r="AD4" s="17" t="s">
        <v>29</v>
      </c>
      <c r="AE4" s="12" t="s">
        <v>30</v>
      </c>
      <c r="AF4" s="19" t="s">
        <v>31</v>
      </c>
      <c r="AG4" s="11" t="s">
        <v>29</v>
      </c>
      <c r="AH4" s="11" t="s">
        <v>30</v>
      </c>
      <c r="AI4" s="20" t="s">
        <v>31</v>
      </c>
      <c r="AJ4" s="19" t="s">
        <v>32</v>
      </c>
      <c r="AK4" s="11" t="s">
        <v>33</v>
      </c>
      <c r="AL4" s="20" t="s">
        <v>34</v>
      </c>
      <c r="AM4" s="12" t="s">
        <v>35</v>
      </c>
      <c r="AN4" s="12" t="s">
        <v>36</v>
      </c>
      <c r="AO4" s="21" t="s">
        <v>37</v>
      </c>
      <c r="AP4" s="21" t="s">
        <v>38</v>
      </c>
      <c r="AQ4" s="11" t="s">
        <v>39</v>
      </c>
      <c r="AR4" s="11" t="s">
        <v>40</v>
      </c>
    </row>
    <row r="5" customFormat="false" ht="13.8" hidden="false" customHeight="false" outlineLevel="0" collapsed="false">
      <c r="A5" s="22" t="s">
        <v>41</v>
      </c>
      <c r="B5" s="23"/>
      <c r="C5" s="24"/>
      <c r="D5" s="24"/>
      <c r="E5" s="24"/>
      <c r="F5" s="24"/>
      <c r="H5" s="24"/>
      <c r="I5" s="24"/>
      <c r="J5" s="24"/>
      <c r="K5" s="25"/>
      <c r="L5" s="26"/>
      <c r="M5" s="23"/>
      <c r="N5" s="23"/>
      <c r="O5" s="23"/>
      <c r="P5" s="23"/>
      <c r="Q5" s="23"/>
      <c r="R5" s="27"/>
      <c r="S5" s="28"/>
      <c r="T5" s="28"/>
      <c r="U5" s="28"/>
      <c r="V5" s="28"/>
      <c r="W5" s="28"/>
      <c r="X5" s="28"/>
      <c r="Y5" s="29"/>
      <c r="Z5" s="27"/>
      <c r="AA5" s="29"/>
      <c r="AB5" s="27"/>
      <c r="AC5" s="27"/>
      <c r="AD5" s="29"/>
      <c r="AE5" s="27"/>
      <c r="AF5" s="30"/>
      <c r="AG5" s="27"/>
      <c r="AH5" s="27"/>
      <c r="AI5" s="30"/>
      <c r="AJ5" s="30"/>
      <c r="AK5" s="27"/>
      <c r="AL5" s="30"/>
      <c r="AM5" s="27"/>
      <c r="AN5" s="27"/>
      <c r="AO5" s="27"/>
      <c r="AP5" s="27"/>
      <c r="AQ5" s="27"/>
      <c r="AR5" s="27"/>
    </row>
    <row r="6" customFormat="false" ht="13.8" hidden="false" customHeight="false" outlineLevel="0" collapsed="false">
      <c r="B6" s="23" t="n">
        <f aca="false">VALUE(RIGHT(L6,LEN(L6)-14))</f>
        <v>2500</v>
      </c>
      <c r="C6" s="24" t="n">
        <f aca="false">VLOOKUP(B6,Param!$K$7:$M$15,3,1)</f>
        <v>2</v>
      </c>
      <c r="D6" s="24" t="n">
        <f aca="false">VLOOKUP(M6&amp; TEXT(VALUE(LEFT(N6,LEN(N6)-2)),"00000")  ,Param!$S$7:$W$20,5,1)</f>
        <v>2</v>
      </c>
      <c r="E6" s="24" t="n">
        <f aca="false">IF(O6="",0,VLOOKUP(O6&amp; TEXT(VALUE(LEFT(P6,LEN(P6)-2)),"00000")  ,Param!$S$7:$W$20,5,1))</f>
        <v>0</v>
      </c>
      <c r="F6" s="24" t="n">
        <f aca="false">Param!$AE$7</f>
        <v>4</v>
      </c>
      <c r="G6" s="1" t="n">
        <f aca="false">MIN(F6,E6+D6)</f>
        <v>2</v>
      </c>
      <c r="H6" s="24" t="n">
        <f aca="false">VLOOKUP(VALUE(LEFT(Q6,LEN(Q6)-2)),Param!$O$7:$Q$15,3,1)</f>
        <v>4</v>
      </c>
      <c r="I6" s="24" t="n">
        <f aca="false">C6+H6+G6</f>
        <v>8</v>
      </c>
      <c r="J6" s="24" t="n">
        <f aca="false">VLOOKUP(I6,Param!$Y$7:$AA$15,3,1)</f>
        <v>5</v>
      </c>
      <c r="K6" s="25" t="n">
        <f aca="false">IF(B6&gt;=2500,J6,IF(OR(M6="SSD",M6="NVME",O6="SSD",O6="NVME"),MIN(4,J6),MIN(3,J6)))</f>
        <v>5</v>
      </c>
      <c r="L6" s="31" t="s">
        <v>42</v>
      </c>
      <c r="M6" s="23" t="s">
        <v>43</v>
      </c>
      <c r="N6" s="23" t="s">
        <v>44</v>
      </c>
      <c r="O6" s="23"/>
      <c r="P6" s="23"/>
      <c r="Q6" s="23" t="s">
        <v>45</v>
      </c>
      <c r="R6" s="27" t="str">
        <f aca="false">VLOOKUP(K6,Param!$AA$7:$AB$15,2,0)</f>
        <v>A</v>
      </c>
      <c r="S6" s="32"/>
      <c r="T6" s="28"/>
      <c r="U6" s="28"/>
      <c r="V6" s="28"/>
      <c r="W6" s="28"/>
      <c r="X6" s="28"/>
      <c r="Y6" s="29"/>
      <c r="Z6" s="27"/>
      <c r="AA6" s="29"/>
      <c r="AB6" s="27"/>
      <c r="AC6" s="27"/>
      <c r="AD6" s="29"/>
      <c r="AE6" s="27"/>
      <c r="AF6" s="30"/>
      <c r="AG6" s="27"/>
      <c r="AH6" s="27"/>
      <c r="AI6" s="30"/>
      <c r="AJ6" s="30"/>
      <c r="AK6" s="27"/>
      <c r="AL6" s="30"/>
      <c r="AM6" s="27"/>
      <c r="AN6" s="27"/>
      <c r="AO6" s="27"/>
      <c r="AP6" s="27"/>
      <c r="AQ6" s="27"/>
      <c r="AR6" s="27"/>
    </row>
    <row r="7" customFormat="false" ht="13.8" hidden="false" customHeight="false" outlineLevel="0" collapsed="false">
      <c r="B7" s="23" t="n">
        <f aca="false">VALUE(RIGHT(L7,LEN(L7)-14))</f>
        <v>1199</v>
      </c>
      <c r="C7" s="24" t="n">
        <f aca="false">VLOOKUP(B7,Param!$K$7:$M$15,3,1)</f>
        <v>-8</v>
      </c>
      <c r="D7" s="24" t="n">
        <f aca="false">VLOOKUP(M7&amp; TEXT(VALUE(LEFT(N7,LEN(N7)-2)),"00000")  ,Param!$S$7:$W$20,5,1)</f>
        <v>2</v>
      </c>
      <c r="E7" s="24" t="n">
        <f aca="false">IF(O7="",0,VLOOKUP(O7&amp; TEXT(VALUE(LEFT(P7,LEN(P7)-2)),"00000")  ,Param!$S$7:$W$20,5,1))</f>
        <v>0</v>
      </c>
      <c r="F7" s="24" t="n">
        <f aca="false">Param!$AE$7</f>
        <v>4</v>
      </c>
      <c r="G7" s="1" t="n">
        <f aca="false">MIN(F7,E7+D7)</f>
        <v>2</v>
      </c>
      <c r="H7" s="24" t="n">
        <f aca="false">VLOOKUP(VALUE(LEFT(Q7,LEN(Q7)-2)),Param!$O$7:$Q$15,3,1)</f>
        <v>-8</v>
      </c>
      <c r="I7" s="24" t="n">
        <f aca="false">C7+H7+G7</f>
        <v>-14</v>
      </c>
      <c r="J7" s="24" t="n">
        <f aca="false">VLOOKUP(I7,Param!$Y$7:$AA$15,3,1)</f>
        <v>1</v>
      </c>
      <c r="K7" s="25" t="n">
        <f aca="false">IF(B7&gt;=2500,J7,IF(OR(M7="SSD",M7="NVME",O7="SSD",O7="NVME"),MIN(4,J7),MIN(3,J7)))</f>
        <v>1</v>
      </c>
      <c r="L7" s="33" t="s">
        <v>46</v>
      </c>
      <c r="M7" s="23" t="s">
        <v>43</v>
      </c>
      <c r="N7" s="23" t="s">
        <v>47</v>
      </c>
      <c r="O7" s="23"/>
      <c r="P7" s="23"/>
      <c r="Q7" s="23" t="s">
        <v>48</v>
      </c>
      <c r="R7" s="27" t="str">
        <f aca="false">VLOOKUP(K7,Param!$AA$7:$AB$15,2,0)</f>
        <v>INVENDABLE</v>
      </c>
      <c r="S7" s="28"/>
      <c r="T7" s="28"/>
      <c r="U7" s="28"/>
      <c r="V7" s="28"/>
      <c r="W7" s="28"/>
      <c r="X7" s="28"/>
      <c r="Y7" s="29"/>
      <c r="Z7" s="27"/>
      <c r="AA7" s="29"/>
      <c r="AB7" s="27"/>
      <c r="AC7" s="27"/>
      <c r="AD7" s="29"/>
      <c r="AE7" s="27"/>
      <c r="AF7" s="30"/>
      <c r="AG7" s="27"/>
      <c r="AH7" s="27"/>
      <c r="AI7" s="30"/>
      <c r="AJ7" s="30"/>
      <c r="AK7" s="27"/>
      <c r="AL7" s="30"/>
      <c r="AM7" s="27"/>
      <c r="AN7" s="27"/>
      <c r="AO7" s="27"/>
      <c r="AP7" s="27"/>
      <c r="AQ7" s="27"/>
      <c r="AR7" s="27"/>
    </row>
    <row r="8" customFormat="false" ht="13.8" hidden="false" customHeight="false" outlineLevel="0" collapsed="false">
      <c r="B8" s="23" t="n">
        <f aca="false">VALUE(RIGHT(L8,LEN(L8)-14))</f>
        <v>1199</v>
      </c>
      <c r="C8" s="24" t="n">
        <f aca="false">VLOOKUP(B8,Param!$K$7:$M$15,3,1)</f>
        <v>-8</v>
      </c>
      <c r="D8" s="24" t="n">
        <f aca="false">VLOOKUP(M8&amp; TEXT(VALUE(LEFT(N8,LEN(N8)-2)),"00000")  ,Param!$S$7:$W$20,5,1)</f>
        <v>2</v>
      </c>
      <c r="E8" s="24" t="n">
        <f aca="false">IF(O8="",0,VLOOKUP(O8&amp; TEXT(VALUE(LEFT(P8,LEN(P8)-2)),"00000")  ,Param!$S$7:$W$20,5,1))</f>
        <v>0</v>
      </c>
      <c r="F8" s="24" t="n">
        <f aca="false">Param!$AE$7</f>
        <v>4</v>
      </c>
      <c r="G8" s="1" t="n">
        <f aca="false">MIN(F8,E8+D8)</f>
        <v>2</v>
      </c>
      <c r="H8" s="24" t="n">
        <f aca="false">VLOOKUP(VALUE(LEFT(Q8,LEN(Q8)-2)),Param!$O$7:$Q$15,3,1)</f>
        <v>1</v>
      </c>
      <c r="I8" s="24" t="n">
        <f aca="false">C8+H8+G8</f>
        <v>-5</v>
      </c>
      <c r="J8" s="24" t="n">
        <f aca="false">VLOOKUP(I8,Param!$Y$7:$AA$15,3,1)</f>
        <v>1</v>
      </c>
      <c r="K8" s="25" t="n">
        <f aca="false">IF(B8&gt;=2500,J8,IF(OR(M8="SSD",M8="NVME",O8="SSD",O8="NVME"),MIN(4,J8),MIN(3,J8)))</f>
        <v>1</v>
      </c>
      <c r="L8" s="33" t="s">
        <v>46</v>
      </c>
      <c r="M8" s="23" t="s">
        <v>43</v>
      </c>
      <c r="N8" s="23" t="s">
        <v>47</v>
      </c>
      <c r="O8" s="23"/>
      <c r="P8" s="23"/>
      <c r="Q8" s="23" t="s">
        <v>49</v>
      </c>
      <c r="R8" s="27" t="str">
        <f aca="false">VLOOKUP(K8,Param!$AA$7:$AB$15,2,0)</f>
        <v>INVENDABLE</v>
      </c>
      <c r="S8" s="28"/>
      <c r="T8" s="28"/>
      <c r="U8" s="28"/>
      <c r="V8" s="28"/>
      <c r="W8" s="28"/>
      <c r="X8" s="28"/>
      <c r="Y8" s="29"/>
      <c r="Z8" s="27"/>
      <c r="AA8" s="29"/>
      <c r="AB8" s="27"/>
      <c r="AC8" s="27"/>
      <c r="AD8" s="29"/>
      <c r="AE8" s="27"/>
      <c r="AF8" s="30"/>
      <c r="AG8" s="27"/>
      <c r="AH8" s="27"/>
      <c r="AI8" s="30"/>
      <c r="AJ8" s="30"/>
      <c r="AK8" s="27"/>
      <c r="AL8" s="30"/>
      <c r="AM8" s="27"/>
      <c r="AN8" s="27"/>
      <c r="AO8" s="27"/>
      <c r="AP8" s="27"/>
      <c r="AQ8" s="27"/>
      <c r="AR8" s="27"/>
    </row>
    <row r="9" customFormat="false" ht="13.8" hidden="false" customHeight="false" outlineLevel="0" collapsed="false">
      <c r="B9" s="23" t="n">
        <f aca="false">VALUE(RIGHT(L9,LEN(L9)-14))</f>
        <v>1200</v>
      </c>
      <c r="C9" s="24" t="n">
        <f aca="false">VLOOKUP(B9,Param!$K$7:$M$15,3,1)</f>
        <v>1</v>
      </c>
      <c r="D9" s="24" t="n">
        <f aca="false">VLOOKUP(M9&amp; TEXT(VALUE(LEFT(N9,LEN(N9)-2)),"00000")  ,Param!$S$7:$W$20,5,1)</f>
        <v>-8</v>
      </c>
      <c r="E9" s="24" t="n">
        <f aca="false">IF(O9="",0,VLOOKUP(O9&amp; TEXT(VALUE(LEFT(P9,LEN(P9)-2)),"00000")  ,Param!$S$7:$W$20,5,1))</f>
        <v>0</v>
      </c>
      <c r="F9" s="24" t="n">
        <f aca="false">Param!$AE$7</f>
        <v>4</v>
      </c>
      <c r="G9" s="1" t="n">
        <f aca="false">MIN(F9,E9+D9)</f>
        <v>-8</v>
      </c>
      <c r="H9" s="24" t="n">
        <f aca="false">VLOOKUP(VALUE(LEFT(Q9,LEN(Q9)-2)),Param!$O$7:$Q$15,3,1)</f>
        <v>1</v>
      </c>
      <c r="I9" s="24" t="n">
        <f aca="false">C9+H9+G9</f>
        <v>-6</v>
      </c>
      <c r="J9" s="24" t="n">
        <f aca="false">VLOOKUP(I9,Param!$Y$7:$AA$15,3,1)</f>
        <v>1</v>
      </c>
      <c r="K9" s="25" t="n">
        <f aca="false">IF(B9&gt;=2500,J9,IF(OR(M9="SSD",M9="NVME",O9="SSD",O9="NVME"),MIN(4,J9),MIN(3,J9)))</f>
        <v>1</v>
      </c>
      <c r="L9" s="34" t="s">
        <v>50</v>
      </c>
      <c r="M9" s="23" t="s">
        <v>43</v>
      </c>
      <c r="N9" s="23" t="s">
        <v>51</v>
      </c>
      <c r="O9" s="23"/>
      <c r="P9" s="23"/>
      <c r="Q9" s="23" t="s">
        <v>49</v>
      </c>
      <c r="R9" s="27" t="str">
        <f aca="false">VLOOKUP(K9,Param!$AA$7:$AB$15,2,0)</f>
        <v>INVENDABLE</v>
      </c>
      <c r="S9" s="28"/>
      <c r="T9" s="28"/>
      <c r="U9" s="28"/>
      <c r="V9" s="28"/>
      <c r="W9" s="28"/>
      <c r="X9" s="28"/>
      <c r="Y9" s="29"/>
      <c r="Z9" s="27"/>
      <c r="AA9" s="29"/>
      <c r="AB9" s="27"/>
      <c r="AC9" s="27"/>
      <c r="AD9" s="29"/>
      <c r="AE9" s="27"/>
      <c r="AF9" s="30"/>
      <c r="AG9" s="27"/>
      <c r="AH9" s="27"/>
      <c r="AI9" s="30"/>
      <c r="AJ9" s="30"/>
      <c r="AK9" s="27"/>
      <c r="AL9" s="30"/>
      <c r="AM9" s="27"/>
      <c r="AN9" s="27"/>
      <c r="AO9" s="27"/>
      <c r="AP9" s="27"/>
      <c r="AQ9" s="27"/>
      <c r="AR9" s="27"/>
    </row>
    <row r="10" customFormat="false" ht="13.8" hidden="false" customHeight="false" outlineLevel="0" collapsed="false">
      <c r="B10" s="23" t="n">
        <f aca="false">VALUE(RIGHT(L10,LEN(L10)-14))</f>
        <v>1200</v>
      </c>
      <c r="C10" s="24" t="n">
        <f aca="false">VLOOKUP(B10,Param!$K$7:$M$15,3,1)</f>
        <v>1</v>
      </c>
      <c r="D10" s="24" t="n">
        <f aca="false">VLOOKUP(M10&amp; TEXT(VALUE(LEFT(N10,LEN(N10)-2)),"00000")  ,Param!$S$7:$W$20,5,1)</f>
        <v>1</v>
      </c>
      <c r="E10" s="24" t="n">
        <f aca="false">IF(O10="",0,VLOOKUP(O10&amp; TEXT(VALUE(LEFT(P10,LEN(P10)-2)),"00000")  ,Param!$S$7:$W$20,5,1))</f>
        <v>0</v>
      </c>
      <c r="F10" s="24" t="n">
        <f aca="false">Param!$AE$7</f>
        <v>4</v>
      </c>
      <c r="G10" s="1" t="n">
        <f aca="false">MIN(F10,E10+D10)</f>
        <v>1</v>
      </c>
      <c r="H10" s="24" t="n">
        <f aca="false">VLOOKUP(VALUE(LEFT(Q10,LEN(Q10)-2)),Param!$O$7:$Q$15,3,1)</f>
        <v>1</v>
      </c>
      <c r="I10" s="24" t="n">
        <f aca="false">C10+H10+G10</f>
        <v>3</v>
      </c>
      <c r="J10" s="24" t="n">
        <f aca="false">VLOOKUP(I10,Param!$Y$7:$AA$15,3,1)</f>
        <v>2</v>
      </c>
      <c r="K10" s="25" t="n">
        <f aca="false">IF(B10&gt;=2500,J10,IF(OR(M10="SSD",M10="NVME",O10="SSD",O10="NVME"),MIN(4,J10),MIN(3,J10)))</f>
        <v>2</v>
      </c>
      <c r="L10" s="34" t="s">
        <v>50</v>
      </c>
      <c r="M10" s="23" t="s">
        <v>43</v>
      </c>
      <c r="N10" s="23" t="s">
        <v>52</v>
      </c>
      <c r="O10" s="23"/>
      <c r="P10" s="23"/>
      <c r="Q10" s="23" t="s">
        <v>49</v>
      </c>
      <c r="R10" s="27" t="str">
        <f aca="false">VLOOKUP(K10,Param!$AA$7:$AB$15,2,0)</f>
        <v>HC</v>
      </c>
      <c r="S10" s="28"/>
      <c r="T10" s="28"/>
      <c r="U10" s="28"/>
      <c r="V10" s="28"/>
      <c r="W10" s="28"/>
      <c r="X10" s="28"/>
      <c r="Y10" s="29"/>
      <c r="Z10" s="27"/>
      <c r="AA10" s="29"/>
      <c r="AB10" s="27"/>
      <c r="AC10" s="27"/>
      <c r="AD10" s="29"/>
      <c r="AE10" s="27"/>
      <c r="AF10" s="30"/>
      <c r="AG10" s="27"/>
      <c r="AH10" s="27"/>
      <c r="AI10" s="30"/>
      <c r="AJ10" s="30"/>
      <c r="AK10" s="27"/>
      <c r="AL10" s="30"/>
      <c r="AM10" s="27"/>
      <c r="AN10" s="27"/>
      <c r="AO10" s="27"/>
      <c r="AP10" s="27"/>
      <c r="AQ10" s="27"/>
      <c r="AR10" s="27"/>
    </row>
    <row r="11" customFormat="false" ht="13.8" hidden="false" customHeight="false" outlineLevel="0" collapsed="false">
      <c r="B11" s="23" t="n">
        <f aca="false">VALUE(RIGHT(L11,LEN(L11)-14))</f>
        <v>1200</v>
      </c>
      <c r="C11" s="24" t="n">
        <f aca="false">VLOOKUP(B11,Param!$K$7:$M$15,3,1)</f>
        <v>1</v>
      </c>
      <c r="D11" s="24" t="n">
        <f aca="false">VLOOKUP(M11&amp; TEXT(VALUE(LEFT(N11,LEN(N11)-2)),"00000")  ,Param!$S$7:$W$20,5,1)</f>
        <v>2</v>
      </c>
      <c r="E11" s="24" t="n">
        <f aca="false">IF(O11="",0,VLOOKUP(O11&amp; TEXT(VALUE(LEFT(P11,LEN(P11)-2)),"00000")  ,Param!$S$7:$W$20,5,1))</f>
        <v>0</v>
      </c>
      <c r="F11" s="24" t="n">
        <f aca="false">Param!$AE$7</f>
        <v>4</v>
      </c>
      <c r="G11" s="1" t="n">
        <f aca="false">MIN(F11,E11+D11)</f>
        <v>2</v>
      </c>
      <c r="H11" s="24" t="n">
        <f aca="false">VLOOKUP(VALUE(LEFT(Q11,LEN(Q11)-2)),Param!$O$7:$Q$15,3,1)</f>
        <v>1</v>
      </c>
      <c r="I11" s="24" t="n">
        <f aca="false">C11+H11+G11</f>
        <v>4</v>
      </c>
      <c r="J11" s="24" t="n">
        <f aca="false">VLOOKUP(I11,Param!$Y$7:$AA$15,3,1)</f>
        <v>3</v>
      </c>
      <c r="K11" s="25" t="n">
        <f aca="false">IF(B11&gt;=2500,J11,IF(OR(M11="SSD",M11="NVME",O11="SSD",O11="NVME"),MIN(4,J11),MIN(3,J11)))</f>
        <v>3</v>
      </c>
      <c r="L11" s="34" t="s">
        <v>50</v>
      </c>
      <c r="M11" s="23" t="s">
        <v>43</v>
      </c>
      <c r="N11" s="23" t="s">
        <v>47</v>
      </c>
      <c r="O11" s="23"/>
      <c r="P11" s="23"/>
      <c r="Q11" s="23" t="s">
        <v>49</v>
      </c>
      <c r="R11" s="27" t="str">
        <f aca="false">VLOOKUP(K11,Param!$AA$7:$AB$15,2,0)</f>
        <v>C</v>
      </c>
      <c r="S11" s="28"/>
      <c r="T11" s="28"/>
      <c r="U11" s="28"/>
      <c r="V11" s="28"/>
      <c r="W11" s="28"/>
      <c r="X11" s="28"/>
      <c r="Y11" s="29"/>
      <c r="Z11" s="27"/>
      <c r="AA11" s="29"/>
      <c r="AB11" s="27"/>
      <c r="AC11" s="27"/>
      <c r="AD11" s="29"/>
      <c r="AE11" s="27"/>
      <c r="AF11" s="30"/>
      <c r="AG11" s="27"/>
      <c r="AH11" s="27"/>
      <c r="AI11" s="30"/>
      <c r="AJ11" s="30"/>
      <c r="AK11" s="27"/>
      <c r="AL11" s="30"/>
      <c r="AM11" s="27"/>
      <c r="AN11" s="27"/>
      <c r="AO11" s="27"/>
      <c r="AP11" s="27"/>
      <c r="AQ11" s="27"/>
      <c r="AR11" s="27"/>
    </row>
    <row r="12" customFormat="false" ht="13.8" hidden="false" customHeight="false" outlineLevel="0" collapsed="false">
      <c r="B12" s="23" t="n">
        <f aca="false">VALUE(RIGHT(L12,LEN(L12)-14))</f>
        <v>2499</v>
      </c>
      <c r="C12" s="24" t="n">
        <f aca="false">VLOOKUP(B12,Param!$K$7:$M$15,3,1)</f>
        <v>1</v>
      </c>
      <c r="D12" s="24" t="n">
        <f aca="false">VLOOKUP(M12&amp; TEXT(VALUE(LEFT(N12,LEN(N12)-2)),"00000")  ,Param!$S$7:$W$20,5,1)</f>
        <v>-8</v>
      </c>
      <c r="E12" s="24" t="n">
        <f aca="false">IF(O12="",0,VLOOKUP(O12&amp; TEXT(VALUE(LEFT(P12,LEN(P12)-2)),"00000")  ,Param!$S$7:$W$20,5,1))</f>
        <v>0</v>
      </c>
      <c r="F12" s="24" t="n">
        <f aca="false">Param!$AE$7</f>
        <v>4</v>
      </c>
      <c r="G12" s="1" t="n">
        <f aca="false">MIN(F12,E12+D12)</f>
        <v>-8</v>
      </c>
      <c r="H12" s="24" t="n">
        <f aca="false">VLOOKUP(VALUE(LEFT(Q12,LEN(Q12)-2)),Param!$O$7:$Q$15,3,1)</f>
        <v>1</v>
      </c>
      <c r="I12" s="24" t="n">
        <f aca="false">C12+H12+G12</f>
        <v>-6</v>
      </c>
      <c r="J12" s="24" t="n">
        <f aca="false">VLOOKUP(I12,Param!$Y$7:$AA$15,3,1)</f>
        <v>1</v>
      </c>
      <c r="K12" s="25" t="n">
        <f aca="false">IF(B12&gt;=2500,J12,IF(OR(M12="SSD",M12="NVME",O12="SSD",O12="NVME"),MIN(4,J12),MIN(3,J12)))</f>
        <v>1</v>
      </c>
      <c r="L12" s="35" t="s">
        <v>53</v>
      </c>
      <c r="M12" s="23" t="s">
        <v>43</v>
      </c>
      <c r="N12" s="23" t="s">
        <v>51</v>
      </c>
      <c r="O12" s="23"/>
      <c r="P12" s="23"/>
      <c r="Q12" s="23" t="s">
        <v>49</v>
      </c>
      <c r="R12" s="27" t="str">
        <f aca="false">VLOOKUP(K12,Param!$AA$7:$AB$15,2,0)</f>
        <v>INVENDABLE</v>
      </c>
      <c r="S12" s="32"/>
      <c r="T12" s="28"/>
      <c r="U12" s="28"/>
      <c r="V12" s="28"/>
      <c r="W12" s="28"/>
      <c r="X12" s="28"/>
      <c r="Y12" s="29"/>
      <c r="Z12" s="27"/>
      <c r="AA12" s="29"/>
      <c r="AB12" s="27"/>
      <c r="AC12" s="27"/>
      <c r="AD12" s="29"/>
      <c r="AE12" s="27"/>
      <c r="AF12" s="30"/>
      <c r="AG12" s="27"/>
      <c r="AH12" s="27"/>
      <c r="AI12" s="30"/>
      <c r="AJ12" s="30"/>
      <c r="AK12" s="27"/>
      <c r="AL12" s="30"/>
      <c r="AM12" s="27"/>
      <c r="AN12" s="27"/>
      <c r="AO12" s="27"/>
      <c r="AP12" s="27"/>
      <c r="AQ12" s="27"/>
      <c r="AR12" s="27"/>
    </row>
    <row r="13" customFormat="false" ht="13.8" hidden="false" customHeight="false" outlineLevel="0" collapsed="false">
      <c r="B13" s="23" t="n">
        <f aca="false">VALUE(RIGHT(L13,LEN(L13)-14))</f>
        <v>2499</v>
      </c>
      <c r="C13" s="24" t="n">
        <f aca="false">VLOOKUP(B13,Param!$K$7:$M$15,3,1)</f>
        <v>1</v>
      </c>
      <c r="D13" s="24" t="n">
        <f aca="false">VLOOKUP(M13&amp; TEXT(VALUE(LEFT(N13,LEN(N13)-2)),"00000")  ,Param!$S$7:$W$20,5,1)</f>
        <v>1</v>
      </c>
      <c r="E13" s="24" t="n">
        <f aca="false">IF(O13="",0,VLOOKUP(O13&amp; TEXT(VALUE(LEFT(P13,LEN(P13)-2)),"00000")  ,Param!$S$7:$W$20,5,1))</f>
        <v>0</v>
      </c>
      <c r="F13" s="24" t="n">
        <f aca="false">Param!$AE$7</f>
        <v>4</v>
      </c>
      <c r="G13" s="1" t="n">
        <f aca="false">MIN(F13,E13+D13)</f>
        <v>1</v>
      </c>
      <c r="H13" s="24" t="n">
        <f aca="false">VLOOKUP(VALUE(LEFT(Q13,LEN(Q13)-2)),Param!$O$7:$Q$15,3,1)</f>
        <v>1</v>
      </c>
      <c r="I13" s="24" t="n">
        <f aca="false">C13+H13+G13</f>
        <v>3</v>
      </c>
      <c r="J13" s="24" t="n">
        <f aca="false">VLOOKUP(I13,Param!$Y$7:$AA$15,3,1)</f>
        <v>2</v>
      </c>
      <c r="K13" s="25" t="n">
        <f aca="false">IF(B13&gt;=2500,J13,IF(OR(M13="SSD",M13="NVME",O13="SSD",O13="NVME"),MIN(4,J13),MIN(3,J13)))</f>
        <v>2</v>
      </c>
      <c r="L13" s="35" t="s">
        <v>53</v>
      </c>
      <c r="M13" s="23" t="s">
        <v>43</v>
      </c>
      <c r="N13" s="23" t="s">
        <v>52</v>
      </c>
      <c r="O13" s="23"/>
      <c r="P13" s="23"/>
      <c r="Q13" s="23" t="s">
        <v>49</v>
      </c>
      <c r="R13" s="27" t="str">
        <f aca="false">VLOOKUP(K13,Param!$AA$7:$AB$15,2,0)</f>
        <v>HC</v>
      </c>
      <c r="S13" s="32"/>
      <c r="T13" s="28"/>
      <c r="U13" s="28"/>
      <c r="V13" s="28"/>
      <c r="W13" s="28"/>
      <c r="X13" s="28"/>
      <c r="Y13" s="29"/>
      <c r="Z13" s="27"/>
      <c r="AA13" s="29"/>
      <c r="AB13" s="27"/>
      <c r="AC13" s="27"/>
      <c r="AD13" s="29"/>
      <c r="AE13" s="27"/>
      <c r="AF13" s="30"/>
      <c r="AG13" s="27"/>
      <c r="AH13" s="27"/>
      <c r="AI13" s="30"/>
      <c r="AJ13" s="30"/>
      <c r="AK13" s="27"/>
      <c r="AL13" s="30"/>
      <c r="AM13" s="27"/>
      <c r="AN13" s="27"/>
      <c r="AO13" s="27"/>
      <c r="AP13" s="27"/>
      <c r="AQ13" s="27"/>
      <c r="AR13" s="27"/>
    </row>
    <row r="14" customFormat="false" ht="13.8" hidden="false" customHeight="false" outlineLevel="0" collapsed="false">
      <c r="B14" s="23" t="n">
        <f aca="false">VALUE(RIGHT(L14,LEN(L14)-14))</f>
        <v>2499</v>
      </c>
      <c r="C14" s="24" t="n">
        <f aca="false">VLOOKUP(B14,Param!$K$7:$M$15,3,1)</f>
        <v>1</v>
      </c>
      <c r="D14" s="24" t="n">
        <f aca="false">VLOOKUP(M14&amp; TEXT(VALUE(LEFT(N14,LEN(N14)-2)),"00000")  ,Param!$S$7:$W$20,5,1)</f>
        <v>2</v>
      </c>
      <c r="E14" s="24" t="n">
        <f aca="false">IF(O14="",0,VLOOKUP(O14&amp; TEXT(VALUE(LEFT(P14,LEN(P14)-2)),"00000")  ,Param!$S$7:$W$20,5,1))</f>
        <v>0</v>
      </c>
      <c r="F14" s="24" t="n">
        <f aca="false">Param!$AE$7</f>
        <v>4</v>
      </c>
      <c r="G14" s="1" t="n">
        <f aca="false">MIN(F14,E14+D14)</f>
        <v>2</v>
      </c>
      <c r="H14" s="24" t="n">
        <f aca="false">VLOOKUP(VALUE(LEFT(Q14,LEN(Q14)-2)),Param!$O$7:$Q$15,3,1)</f>
        <v>1</v>
      </c>
      <c r="I14" s="24" t="n">
        <f aca="false">C14+H14+G14</f>
        <v>4</v>
      </c>
      <c r="J14" s="24" t="n">
        <f aca="false">VLOOKUP(I14,Param!$Y$7:$AA$15,3,1)</f>
        <v>3</v>
      </c>
      <c r="K14" s="25" t="n">
        <f aca="false">IF(B14&gt;=2500,J14,IF(OR(M14="SSD",M14="NVME",O14="SSD",O14="NVME"),MIN(4,J14),MIN(3,J14)))</f>
        <v>3</v>
      </c>
      <c r="L14" s="35" t="s">
        <v>53</v>
      </c>
      <c r="M14" s="23" t="s">
        <v>43</v>
      </c>
      <c r="N14" s="23" t="s">
        <v>47</v>
      </c>
      <c r="O14" s="23"/>
      <c r="P14" s="23"/>
      <c r="Q14" s="23" t="s">
        <v>49</v>
      </c>
      <c r="R14" s="27" t="str">
        <f aca="false">VLOOKUP(K14,Param!$AA$7:$AB$15,2,0)</f>
        <v>C</v>
      </c>
      <c r="S14" s="32"/>
      <c r="T14" s="28"/>
      <c r="U14" s="28"/>
      <c r="V14" s="28"/>
      <c r="W14" s="28"/>
      <c r="X14" s="28"/>
      <c r="Y14" s="29"/>
      <c r="Z14" s="27"/>
      <c r="AA14" s="29"/>
      <c r="AB14" s="27"/>
      <c r="AC14" s="27"/>
      <c r="AD14" s="29"/>
      <c r="AE14" s="27"/>
      <c r="AF14" s="30"/>
      <c r="AG14" s="27"/>
      <c r="AH14" s="27"/>
      <c r="AI14" s="30"/>
      <c r="AJ14" s="30"/>
      <c r="AK14" s="27"/>
      <c r="AL14" s="30"/>
      <c r="AM14" s="27"/>
      <c r="AN14" s="27"/>
      <c r="AO14" s="27"/>
      <c r="AP14" s="27"/>
      <c r="AQ14" s="27"/>
      <c r="AR14" s="27"/>
    </row>
    <row r="15" customFormat="false" ht="13.8" hidden="false" customHeight="false" outlineLevel="0" collapsed="false">
      <c r="B15" s="23" t="n">
        <f aca="false">VALUE(RIGHT(L15,LEN(L15)-14))</f>
        <v>2499</v>
      </c>
      <c r="C15" s="24" t="n">
        <f aca="false">VLOOKUP(B15,Param!$K$7:$M$15,3,1)</f>
        <v>1</v>
      </c>
      <c r="D15" s="24" t="n">
        <f aca="false">VLOOKUP(M15&amp; TEXT(VALUE(LEFT(N15,LEN(N15)-2)),"00000")  ,Param!$S$7:$W$20,5,1)</f>
        <v>2</v>
      </c>
      <c r="E15" s="24" t="n">
        <f aca="false">IF(O15="",0,VLOOKUP(O15&amp; TEXT(VALUE(LEFT(P15,LEN(P15)-2)),"00000")  ,Param!$S$7:$W$20,5,1))</f>
        <v>0</v>
      </c>
      <c r="F15" s="24" t="n">
        <f aca="false">Param!$AE$7</f>
        <v>4</v>
      </c>
      <c r="G15" s="1" t="n">
        <f aca="false">MIN(F15,E15+D15)</f>
        <v>2</v>
      </c>
      <c r="H15" s="24" t="n">
        <f aca="false">VLOOKUP(VALUE(LEFT(Q15,LEN(Q15)-2)),Param!$O$7:$Q$15,3,1)</f>
        <v>3</v>
      </c>
      <c r="I15" s="24" t="n">
        <f aca="false">C15+H15+G15</f>
        <v>6</v>
      </c>
      <c r="J15" s="24" t="n">
        <f aca="false">VLOOKUP(I15,Param!$Y$7:$AA$15,3,1)</f>
        <v>4</v>
      </c>
      <c r="K15" s="25" t="n">
        <f aca="false">IF(B15&gt;=2500,J15,IF(OR(M15="SSD",M15="NVME",O15="SSD",O15="NVME"),MIN(4,J15),MIN(3,J15)))</f>
        <v>3</v>
      </c>
      <c r="L15" s="35" t="s">
        <v>53</v>
      </c>
      <c r="M15" s="23" t="s">
        <v>43</v>
      </c>
      <c r="N15" s="23" t="s">
        <v>54</v>
      </c>
      <c r="O15" s="23"/>
      <c r="P15" s="23"/>
      <c r="Q15" s="23" t="s">
        <v>55</v>
      </c>
      <c r="R15" s="27" t="str">
        <f aca="false">VLOOKUP(K15,Param!$AA$7:$AB$15,2,0)</f>
        <v>C</v>
      </c>
      <c r="S15" s="32"/>
      <c r="T15" s="28"/>
      <c r="U15" s="28"/>
      <c r="V15" s="28"/>
      <c r="W15" s="28"/>
      <c r="X15" s="28"/>
      <c r="Y15" s="29"/>
      <c r="Z15" s="27"/>
      <c r="AA15" s="29"/>
      <c r="AB15" s="27"/>
      <c r="AC15" s="27"/>
      <c r="AD15" s="29"/>
      <c r="AE15" s="27"/>
      <c r="AF15" s="30"/>
      <c r="AG15" s="27"/>
      <c r="AH15" s="27"/>
      <c r="AI15" s="30"/>
      <c r="AJ15" s="30"/>
      <c r="AK15" s="27"/>
      <c r="AL15" s="30"/>
      <c r="AM15" s="27"/>
      <c r="AN15" s="27"/>
      <c r="AO15" s="27"/>
      <c r="AP15" s="27"/>
      <c r="AQ15" s="27"/>
      <c r="AR15" s="27"/>
    </row>
    <row r="16" customFormat="false" ht="13.8" hidden="false" customHeight="false" outlineLevel="0" collapsed="false">
      <c r="B16" s="23" t="n">
        <f aca="false">VALUE(RIGHT(L16,LEN(L16)-14))</f>
        <v>2499</v>
      </c>
      <c r="C16" s="24" t="n">
        <f aca="false">VLOOKUP(B16,Param!$K$7:$M$15,3,1)</f>
        <v>1</v>
      </c>
      <c r="D16" s="24" t="n">
        <f aca="false">VLOOKUP(M16&amp; TEXT(VALUE(LEFT(N16,LEN(N16)-2)),"00000")  ,Param!$S$7:$W$20,5,1)</f>
        <v>2</v>
      </c>
      <c r="E16" s="24" t="n">
        <f aca="false">IF(O16="",0,VLOOKUP(O16&amp; TEXT(VALUE(LEFT(P16,LEN(P16)-2)),"00000")  ,Param!$S$7:$W$20,5,1))</f>
        <v>0</v>
      </c>
      <c r="F16" s="24" t="n">
        <f aca="false">Param!$AE$7</f>
        <v>4</v>
      </c>
      <c r="G16" s="1" t="n">
        <f aca="false">MIN(F16,E16+D16)</f>
        <v>2</v>
      </c>
      <c r="H16" s="24" t="n">
        <f aca="false">VLOOKUP(VALUE(LEFT(Q16,LEN(Q16)-2)),Param!$O$7:$Q$15,3,1)</f>
        <v>3</v>
      </c>
      <c r="I16" s="24" t="n">
        <f aca="false">C16+H16+G16</f>
        <v>6</v>
      </c>
      <c r="J16" s="24" t="n">
        <f aca="false">VLOOKUP(I16,Param!$Y$7:$AA$15,3,1)</f>
        <v>4</v>
      </c>
      <c r="K16" s="25" t="n">
        <f aca="false">IF(B16&gt;=2500,J16,IF(OR(M16="SSD",M16="NVME",O16="SSD",O16="NVME"),MIN(4,J16),MIN(3,J16)))</f>
        <v>3</v>
      </c>
      <c r="L16" s="35" t="s">
        <v>53</v>
      </c>
      <c r="M16" s="23" t="s">
        <v>43</v>
      </c>
      <c r="N16" s="23" t="s">
        <v>44</v>
      </c>
      <c r="O16" s="23"/>
      <c r="P16" s="23"/>
      <c r="Q16" s="23" t="s">
        <v>55</v>
      </c>
      <c r="R16" s="27" t="str">
        <f aca="false">VLOOKUP(K16,Param!$AA$7:$AB$15,2,0)</f>
        <v>C</v>
      </c>
      <c r="S16" s="32"/>
      <c r="T16" s="28"/>
      <c r="U16" s="28"/>
      <c r="V16" s="28"/>
      <c r="W16" s="28"/>
      <c r="X16" s="28"/>
      <c r="Y16" s="29"/>
      <c r="Z16" s="27"/>
      <c r="AA16" s="29"/>
      <c r="AB16" s="27"/>
      <c r="AC16" s="27"/>
      <c r="AD16" s="29"/>
      <c r="AE16" s="27"/>
      <c r="AF16" s="30"/>
      <c r="AG16" s="27"/>
      <c r="AH16" s="27"/>
      <c r="AI16" s="30"/>
      <c r="AJ16" s="30"/>
      <c r="AK16" s="27"/>
      <c r="AL16" s="30"/>
      <c r="AM16" s="27"/>
      <c r="AN16" s="27"/>
      <c r="AO16" s="27"/>
      <c r="AP16" s="27"/>
      <c r="AQ16" s="27"/>
      <c r="AR16" s="27"/>
    </row>
    <row r="17" customFormat="false" ht="13.8" hidden="false" customHeight="false" outlineLevel="0" collapsed="false">
      <c r="B17" s="23" t="n">
        <f aca="false">VALUE(RIGHT(L17,LEN(L17)-14))</f>
        <v>2499</v>
      </c>
      <c r="C17" s="24" t="n">
        <f aca="false">VLOOKUP(B17,Param!$K$7:$M$15,3,1)</f>
        <v>1</v>
      </c>
      <c r="D17" s="24" t="n">
        <f aca="false">VLOOKUP(M17&amp; TEXT(VALUE(LEFT(N17,LEN(N17)-2)),"00000")  ,Param!$S$7:$W$20,5,1)</f>
        <v>2</v>
      </c>
      <c r="E17" s="24" t="n">
        <f aca="false">IF(O17="",0,VLOOKUP(O17&amp; TEXT(VALUE(LEFT(P17,LEN(P17)-2)),"00000")  ,Param!$S$7:$W$20,5,1))</f>
        <v>0</v>
      </c>
      <c r="F17" s="24" t="n">
        <f aca="false">Param!$AE$7</f>
        <v>4</v>
      </c>
      <c r="G17" s="1" t="n">
        <f aca="false">MIN(F17,E17+D17)</f>
        <v>2</v>
      </c>
      <c r="H17" s="24" t="n">
        <f aca="false">VLOOKUP(VALUE(LEFT(Q17,LEN(Q17)-2)),Param!$O$7:$Q$15,3,1)</f>
        <v>4</v>
      </c>
      <c r="I17" s="24" t="n">
        <f aca="false">C17+H17+G17</f>
        <v>7</v>
      </c>
      <c r="J17" s="24" t="n">
        <f aca="false">VLOOKUP(I17,Param!$Y$7:$AA$15,3,1)</f>
        <v>4</v>
      </c>
      <c r="K17" s="25" t="n">
        <f aca="false">IF(B17&gt;=2500,J17,IF(OR(M17="SSD",M17="NVME",O17="SSD",O17="NVME"),MIN(4,J17),MIN(3,J17)))</f>
        <v>3</v>
      </c>
      <c r="L17" s="35" t="s">
        <v>53</v>
      </c>
      <c r="M17" s="23" t="s">
        <v>43</v>
      </c>
      <c r="N17" s="23" t="s">
        <v>44</v>
      </c>
      <c r="O17" s="23"/>
      <c r="P17" s="23"/>
      <c r="Q17" s="23" t="s">
        <v>45</v>
      </c>
      <c r="R17" s="27" t="str">
        <f aca="false">VLOOKUP(K17,Param!$AA$7:$AB$15,2,0)</f>
        <v>C</v>
      </c>
      <c r="S17" s="32"/>
      <c r="T17" s="28"/>
      <c r="U17" s="28"/>
      <c r="V17" s="28"/>
      <c r="W17" s="28"/>
      <c r="X17" s="28"/>
      <c r="Y17" s="29"/>
      <c r="Z17" s="27"/>
      <c r="AA17" s="29"/>
      <c r="AB17" s="27"/>
      <c r="AC17" s="27"/>
      <c r="AD17" s="29"/>
      <c r="AE17" s="27"/>
      <c r="AF17" s="30"/>
      <c r="AG17" s="27"/>
      <c r="AH17" s="27"/>
      <c r="AI17" s="30"/>
      <c r="AJ17" s="30"/>
      <c r="AK17" s="27"/>
      <c r="AL17" s="30"/>
      <c r="AM17" s="27"/>
      <c r="AN17" s="27"/>
      <c r="AO17" s="27"/>
      <c r="AP17" s="27"/>
      <c r="AQ17" s="27"/>
      <c r="AR17" s="27"/>
    </row>
    <row r="18" customFormat="false" ht="13.8" hidden="false" customHeight="false" outlineLevel="0" collapsed="false">
      <c r="B18" s="23" t="n">
        <f aca="false">VALUE(RIGHT(L18,LEN(L18)-14))</f>
        <v>2500</v>
      </c>
      <c r="C18" s="24" t="n">
        <f aca="false">VLOOKUP(B18,Param!$K$7:$M$15,3,1)</f>
        <v>2</v>
      </c>
      <c r="D18" s="24" t="n">
        <f aca="false">VLOOKUP(M18&amp; TEXT(VALUE(LEFT(N18,LEN(N18)-2)),"00000")  ,Param!$S$7:$W$20,5,1)</f>
        <v>-8</v>
      </c>
      <c r="E18" s="24" t="n">
        <f aca="false">IF(O18="",0,VLOOKUP(O18&amp; TEXT(VALUE(LEFT(P18,LEN(P18)-2)),"00000")  ,Param!$S$7:$W$20,5,1))</f>
        <v>0</v>
      </c>
      <c r="F18" s="24" t="n">
        <f aca="false">Param!$AE$7</f>
        <v>4</v>
      </c>
      <c r="G18" s="1" t="n">
        <f aca="false">MIN(F18,E18+D18)</f>
        <v>-8</v>
      </c>
      <c r="H18" s="24" t="n">
        <f aca="false">VLOOKUP(VALUE(LEFT(Q18,LEN(Q18)-2)),Param!$O$7:$Q$15,3,1)</f>
        <v>1</v>
      </c>
      <c r="I18" s="24" t="n">
        <f aca="false">C18+H18+G18</f>
        <v>-5</v>
      </c>
      <c r="J18" s="24" t="n">
        <f aca="false">VLOOKUP(I18,Param!$Y$7:$AA$15,3,1)</f>
        <v>1</v>
      </c>
      <c r="K18" s="25" t="n">
        <f aca="false">IF(B18&gt;=2500,J18,IF(OR(M18="SSD",M18="NVME",O18="SSD",O18="NVME"),MIN(4,J18),MIN(3,J18)))</f>
        <v>1</v>
      </c>
      <c r="L18" s="31" t="s">
        <v>42</v>
      </c>
      <c r="M18" s="23" t="s">
        <v>43</v>
      </c>
      <c r="N18" s="23" t="s">
        <v>51</v>
      </c>
      <c r="O18" s="23"/>
      <c r="P18" s="23"/>
      <c r="Q18" s="23" t="s">
        <v>49</v>
      </c>
      <c r="R18" s="27" t="str">
        <f aca="false">VLOOKUP(K18,Param!$AA$7:$AB$15,2,0)</f>
        <v>INVENDABLE</v>
      </c>
      <c r="S18" s="32"/>
      <c r="T18" s="28"/>
      <c r="U18" s="28"/>
      <c r="V18" s="28"/>
      <c r="W18" s="28"/>
      <c r="X18" s="28"/>
      <c r="Y18" s="29"/>
      <c r="Z18" s="27"/>
      <c r="AA18" s="29"/>
      <c r="AB18" s="27"/>
      <c r="AC18" s="27"/>
      <c r="AD18" s="29"/>
      <c r="AE18" s="27"/>
      <c r="AF18" s="30"/>
      <c r="AG18" s="27"/>
      <c r="AH18" s="27"/>
      <c r="AI18" s="30"/>
      <c r="AJ18" s="30"/>
      <c r="AK18" s="27"/>
      <c r="AL18" s="30"/>
      <c r="AM18" s="27"/>
      <c r="AN18" s="27"/>
      <c r="AO18" s="27"/>
      <c r="AP18" s="27"/>
      <c r="AQ18" s="27"/>
      <c r="AR18" s="27"/>
    </row>
    <row r="19" customFormat="false" ht="13.8" hidden="false" customHeight="false" outlineLevel="0" collapsed="false">
      <c r="B19" s="23" t="n">
        <f aca="false">VALUE(RIGHT(L19,LEN(L19)-14))</f>
        <v>2500</v>
      </c>
      <c r="C19" s="24" t="n">
        <f aca="false">VLOOKUP(B19,Param!$K$7:$M$15,3,1)</f>
        <v>2</v>
      </c>
      <c r="D19" s="24" t="n">
        <f aca="false">VLOOKUP(M19&amp; TEXT(VALUE(LEFT(N19,LEN(N19)-2)),"00000")  ,Param!$S$7:$W$20,5,1)</f>
        <v>1</v>
      </c>
      <c r="E19" s="24" t="n">
        <f aca="false">IF(O19="",0,VLOOKUP(O19&amp; TEXT(VALUE(LEFT(P19,LEN(P19)-2)),"00000")  ,Param!$S$7:$W$20,5,1))</f>
        <v>0</v>
      </c>
      <c r="F19" s="24" t="n">
        <f aca="false">Param!$AE$7</f>
        <v>4</v>
      </c>
      <c r="G19" s="1" t="n">
        <f aca="false">MIN(F19,E19+D19)</f>
        <v>1</v>
      </c>
      <c r="H19" s="24" t="n">
        <f aca="false">VLOOKUP(VALUE(LEFT(Q19,LEN(Q19)-2)),Param!$O$7:$Q$15,3,1)</f>
        <v>1</v>
      </c>
      <c r="I19" s="24" t="n">
        <f aca="false">C19+H19+G19</f>
        <v>4</v>
      </c>
      <c r="J19" s="24" t="n">
        <f aca="false">VLOOKUP(I19,Param!$Y$7:$AA$15,3,1)</f>
        <v>3</v>
      </c>
      <c r="K19" s="25" t="n">
        <f aca="false">IF(B19&gt;=2500,J19,IF(OR(M19="SSD",M19="NVME",O19="SSD",O19="NVME"),MIN(4,J19),MIN(3,J19)))</f>
        <v>3</v>
      </c>
      <c r="L19" s="31" t="s">
        <v>42</v>
      </c>
      <c r="M19" s="23" t="s">
        <v>43</v>
      </c>
      <c r="N19" s="23" t="s">
        <v>52</v>
      </c>
      <c r="O19" s="23"/>
      <c r="P19" s="23"/>
      <c r="Q19" s="23" t="s">
        <v>49</v>
      </c>
      <c r="R19" s="27" t="str">
        <f aca="false">VLOOKUP(K19,Param!$AA$7:$AB$15,2,0)</f>
        <v>C</v>
      </c>
      <c r="S19" s="32"/>
      <c r="T19" s="28"/>
      <c r="U19" s="28"/>
      <c r="V19" s="28"/>
      <c r="W19" s="28"/>
      <c r="X19" s="28"/>
      <c r="Y19" s="29"/>
      <c r="Z19" s="27"/>
      <c r="AA19" s="29"/>
      <c r="AB19" s="27"/>
      <c r="AC19" s="27"/>
      <c r="AD19" s="29"/>
      <c r="AE19" s="27"/>
      <c r="AF19" s="30"/>
      <c r="AG19" s="27"/>
      <c r="AH19" s="27"/>
      <c r="AI19" s="30"/>
      <c r="AJ19" s="30"/>
      <c r="AK19" s="27"/>
      <c r="AL19" s="30"/>
      <c r="AM19" s="27"/>
      <c r="AN19" s="27"/>
      <c r="AO19" s="27"/>
      <c r="AP19" s="27"/>
      <c r="AQ19" s="27"/>
      <c r="AR19" s="27"/>
    </row>
    <row r="20" customFormat="false" ht="13.8" hidden="false" customHeight="false" outlineLevel="0" collapsed="false">
      <c r="B20" s="23" t="n">
        <f aca="false">VALUE(RIGHT(L20,LEN(L20)-14))</f>
        <v>2500</v>
      </c>
      <c r="C20" s="24" t="n">
        <f aca="false">VLOOKUP(B20,Param!$K$7:$M$15,3,1)</f>
        <v>2</v>
      </c>
      <c r="D20" s="24" t="n">
        <f aca="false">VLOOKUP(M20&amp; TEXT(VALUE(LEFT(N20,LEN(N20)-2)),"00000")  ,Param!$S$7:$W$20,5,1)</f>
        <v>1</v>
      </c>
      <c r="E20" s="24" t="n">
        <f aca="false">IF(O20="",0,VLOOKUP(O20&amp; TEXT(VALUE(LEFT(P20,LEN(P20)-2)),"00000")  ,Param!$S$7:$W$20,5,1))</f>
        <v>0</v>
      </c>
      <c r="F20" s="24" t="n">
        <f aca="false">Param!$AE$7</f>
        <v>4</v>
      </c>
      <c r="G20" s="1" t="n">
        <f aca="false">MIN(F20,E20+D20)</f>
        <v>1</v>
      </c>
      <c r="H20" s="24" t="n">
        <f aca="false">VLOOKUP(VALUE(LEFT(Q20,LEN(Q20)-2)),Param!$O$7:$Q$15,3,1)</f>
        <v>1</v>
      </c>
      <c r="I20" s="24" t="n">
        <f aca="false">C20+H20+G20</f>
        <v>4</v>
      </c>
      <c r="J20" s="24" t="n">
        <f aca="false">VLOOKUP(I20,Param!$Y$7:$AA$15,3,1)</f>
        <v>3</v>
      </c>
      <c r="K20" s="25" t="n">
        <f aca="false">IF(B20&gt;=2500,J20,IF(OR(M20="SSD",M20="NVME",O20="SSD",O20="NVME"),MIN(4,J20),MIN(3,J20)))</f>
        <v>3</v>
      </c>
      <c r="L20" s="31" t="s">
        <v>42</v>
      </c>
      <c r="M20" s="23" t="s">
        <v>43</v>
      </c>
      <c r="N20" s="23" t="s">
        <v>56</v>
      </c>
      <c r="O20" s="23"/>
      <c r="P20" s="23"/>
      <c r="Q20" s="23" t="s">
        <v>49</v>
      </c>
      <c r="R20" s="27" t="str">
        <f aca="false">VLOOKUP(K20,Param!$AA$7:$AB$15,2,0)</f>
        <v>C</v>
      </c>
      <c r="S20" s="32"/>
      <c r="T20" s="28"/>
      <c r="U20" s="28"/>
      <c r="V20" s="28"/>
      <c r="W20" s="28"/>
      <c r="X20" s="28"/>
      <c r="Y20" s="29"/>
      <c r="Z20" s="27"/>
      <c r="AA20" s="29"/>
      <c r="AB20" s="27"/>
      <c r="AC20" s="27"/>
      <c r="AD20" s="29"/>
      <c r="AE20" s="27"/>
      <c r="AF20" s="30"/>
      <c r="AG20" s="27"/>
      <c r="AH20" s="27"/>
      <c r="AI20" s="30"/>
      <c r="AJ20" s="30"/>
      <c r="AK20" s="27"/>
      <c r="AL20" s="30"/>
      <c r="AM20" s="27"/>
      <c r="AN20" s="27"/>
      <c r="AO20" s="27"/>
      <c r="AP20" s="27"/>
      <c r="AQ20" s="27"/>
      <c r="AR20" s="27"/>
    </row>
    <row r="21" customFormat="false" ht="13.8" hidden="false" customHeight="false" outlineLevel="0" collapsed="false">
      <c r="B21" s="23" t="n">
        <f aca="false">VALUE(RIGHT(L21,LEN(L21)-14))</f>
        <v>2500</v>
      </c>
      <c r="C21" s="24" t="n">
        <f aca="false">VLOOKUP(B21,Param!$K$7:$M$15,3,1)</f>
        <v>2</v>
      </c>
      <c r="D21" s="24" t="n">
        <f aca="false">VLOOKUP(M21&amp; TEXT(VALUE(LEFT(N21,LEN(N21)-2)),"00000")  ,Param!$S$7:$W$20,5,1)</f>
        <v>2</v>
      </c>
      <c r="E21" s="24" t="n">
        <f aca="false">IF(O21="",0,VLOOKUP(O21&amp; TEXT(VALUE(LEFT(P21,LEN(P21)-2)),"00000")  ,Param!$S$7:$W$20,5,1))</f>
        <v>0</v>
      </c>
      <c r="F21" s="24" t="n">
        <f aca="false">Param!$AE$7</f>
        <v>4</v>
      </c>
      <c r="G21" s="1" t="n">
        <f aca="false">MIN(F21,E21+D21)</f>
        <v>2</v>
      </c>
      <c r="H21" s="24" t="n">
        <f aca="false">VLOOKUP(VALUE(LEFT(Q21,LEN(Q21)-2)),Param!$O$7:$Q$15,3,1)</f>
        <v>1</v>
      </c>
      <c r="I21" s="24" t="n">
        <f aca="false">C21+H21+G21</f>
        <v>5</v>
      </c>
      <c r="J21" s="24" t="n">
        <f aca="false">VLOOKUP(I21,Param!$Y$7:$AA$15,3,1)</f>
        <v>3</v>
      </c>
      <c r="K21" s="25" t="n">
        <f aca="false">IF(B21&gt;=2500,J21,IF(OR(M21="SSD",M21="NVME",O21="SSD",O21="NVME"),MIN(4,J21),MIN(3,J21)))</f>
        <v>3</v>
      </c>
      <c r="L21" s="31" t="s">
        <v>42</v>
      </c>
      <c r="M21" s="23" t="s">
        <v>43</v>
      </c>
      <c r="N21" s="23" t="s">
        <v>47</v>
      </c>
      <c r="O21" s="23"/>
      <c r="P21" s="23"/>
      <c r="Q21" s="23" t="s">
        <v>49</v>
      </c>
      <c r="R21" s="27" t="str">
        <f aca="false">VLOOKUP(K21,Param!$AA$7:$AB$15,2,0)</f>
        <v>C</v>
      </c>
      <c r="S21" s="32"/>
      <c r="T21" s="28"/>
      <c r="U21" s="28"/>
      <c r="V21" s="28"/>
      <c r="W21" s="28"/>
      <c r="X21" s="28"/>
      <c r="Y21" s="29"/>
      <c r="Z21" s="27"/>
      <c r="AA21" s="29"/>
      <c r="AB21" s="27"/>
      <c r="AC21" s="27"/>
      <c r="AD21" s="29"/>
      <c r="AE21" s="27"/>
      <c r="AF21" s="30"/>
      <c r="AG21" s="27"/>
      <c r="AH21" s="27"/>
      <c r="AI21" s="30"/>
      <c r="AJ21" s="30"/>
      <c r="AK21" s="27"/>
      <c r="AL21" s="30"/>
      <c r="AM21" s="27"/>
      <c r="AN21" s="27"/>
      <c r="AO21" s="27"/>
      <c r="AP21" s="27"/>
      <c r="AQ21" s="27"/>
      <c r="AR21" s="27"/>
    </row>
    <row r="22" customFormat="false" ht="13.8" hidden="false" customHeight="false" outlineLevel="0" collapsed="false">
      <c r="B22" s="23" t="n">
        <f aca="false">VALUE(RIGHT(L22,LEN(L22)-14))</f>
        <v>2500</v>
      </c>
      <c r="C22" s="24" t="n">
        <f aca="false">VLOOKUP(B22,Param!$K$7:$M$15,3,1)</f>
        <v>2</v>
      </c>
      <c r="D22" s="24" t="n">
        <f aca="false">VLOOKUP(M22&amp; TEXT(VALUE(LEFT(N22,LEN(N22)-2)),"00000")  ,Param!$S$7:$W$20,5,1)</f>
        <v>2</v>
      </c>
      <c r="E22" s="24" t="n">
        <f aca="false">IF(O22="",0,VLOOKUP(O22&amp; TEXT(VALUE(LEFT(P22,LEN(P22)-2)),"00000")  ,Param!$S$7:$W$20,5,1))</f>
        <v>0</v>
      </c>
      <c r="F22" s="24" t="n">
        <f aca="false">Param!$AE$7</f>
        <v>4</v>
      </c>
      <c r="G22" s="1" t="n">
        <f aca="false">MIN(F22,E22+D22)</f>
        <v>2</v>
      </c>
      <c r="H22" s="24" t="n">
        <f aca="false">VLOOKUP(VALUE(LEFT(Q22,LEN(Q22)-2)),Param!$O$7:$Q$15,3,1)</f>
        <v>3</v>
      </c>
      <c r="I22" s="24" t="n">
        <f aca="false">C22+H22+G22</f>
        <v>7</v>
      </c>
      <c r="J22" s="24" t="n">
        <f aca="false">VLOOKUP(I22,Param!$Y$7:$AA$15,3,1)</f>
        <v>4</v>
      </c>
      <c r="K22" s="25" t="n">
        <f aca="false">IF(B22&gt;=2500,J22,IF(OR(M22="SSD",M22="NVME",O22="SSD",O22="NVME"),MIN(4,J22),MIN(3,J22)))</f>
        <v>4</v>
      </c>
      <c r="L22" s="31" t="s">
        <v>42</v>
      </c>
      <c r="M22" s="23" t="s">
        <v>43</v>
      </c>
      <c r="N22" s="23" t="s">
        <v>44</v>
      </c>
      <c r="O22" s="23"/>
      <c r="P22" s="23"/>
      <c r="Q22" s="23" t="s">
        <v>55</v>
      </c>
      <c r="R22" s="27" t="str">
        <f aca="false">VLOOKUP(K22,Param!$AA$7:$AB$15,2,0)</f>
        <v>B</v>
      </c>
      <c r="S22" s="32"/>
      <c r="T22" s="28"/>
      <c r="U22" s="28"/>
      <c r="V22" s="28"/>
      <c r="W22" s="28"/>
      <c r="X22" s="28"/>
      <c r="Y22" s="29"/>
      <c r="Z22" s="27"/>
      <c r="AA22" s="29"/>
      <c r="AB22" s="27"/>
      <c r="AC22" s="27"/>
      <c r="AD22" s="29"/>
      <c r="AE22" s="27"/>
      <c r="AF22" s="30"/>
      <c r="AG22" s="27"/>
      <c r="AH22" s="27"/>
      <c r="AI22" s="30"/>
      <c r="AJ22" s="30"/>
      <c r="AK22" s="27"/>
      <c r="AL22" s="30"/>
      <c r="AM22" s="27"/>
      <c r="AN22" s="27"/>
      <c r="AO22" s="27"/>
      <c r="AP22" s="27"/>
      <c r="AQ22" s="27"/>
      <c r="AR22" s="27"/>
    </row>
    <row r="23" customFormat="false" ht="13.8" hidden="false" customHeight="false" outlineLevel="0" collapsed="false">
      <c r="B23" s="23" t="n">
        <f aca="false">VALUE(RIGHT(L23,LEN(L23)-14))</f>
        <v>2500</v>
      </c>
      <c r="C23" s="24" t="n">
        <f aca="false">VLOOKUP(B23,Param!$K$7:$M$15,3,1)</f>
        <v>2</v>
      </c>
      <c r="D23" s="24" t="n">
        <f aca="false">VLOOKUP(M23&amp; TEXT(VALUE(LEFT(N23,LEN(N23)-2)),"00000")  ,Param!$S$7:$W$20,5,1)</f>
        <v>2</v>
      </c>
      <c r="E23" s="24" t="n">
        <f aca="false">IF(O23="",0,VLOOKUP(O23&amp; TEXT(VALUE(LEFT(P23,LEN(P23)-2)),"00000")  ,Param!$S$7:$W$20,5,1))</f>
        <v>0</v>
      </c>
      <c r="F23" s="24" t="n">
        <f aca="false">Param!$AE$7</f>
        <v>4</v>
      </c>
      <c r="G23" s="1" t="n">
        <f aca="false">MIN(F23,E23+D23)</f>
        <v>2</v>
      </c>
      <c r="H23" s="24" t="n">
        <f aca="false">VLOOKUP(VALUE(LEFT(Q23,LEN(Q23)-2)),Param!$O$7:$Q$15,3,1)</f>
        <v>4</v>
      </c>
      <c r="I23" s="24" t="n">
        <f aca="false">C23+H23+G23</f>
        <v>8</v>
      </c>
      <c r="J23" s="24" t="n">
        <f aca="false">VLOOKUP(I23,Param!$Y$7:$AA$15,3,1)</f>
        <v>5</v>
      </c>
      <c r="K23" s="25" t="n">
        <f aca="false">IF(B23&gt;=2500,J23,IF(OR(M23="SSD",M23="NVME",O23="SSD",O23="NVME"),MIN(4,J23),MIN(3,J23)))</f>
        <v>5</v>
      </c>
      <c r="L23" s="31" t="s">
        <v>42</v>
      </c>
      <c r="M23" s="23" t="s">
        <v>43</v>
      </c>
      <c r="N23" s="23" t="s">
        <v>44</v>
      </c>
      <c r="O23" s="23"/>
      <c r="P23" s="23"/>
      <c r="Q23" s="23" t="s">
        <v>45</v>
      </c>
      <c r="R23" s="27" t="str">
        <f aca="false">VLOOKUP(K23,Param!$AA$7:$AB$15,2,0)</f>
        <v>A</v>
      </c>
      <c r="S23" s="32"/>
      <c r="T23" s="28"/>
      <c r="U23" s="28"/>
      <c r="V23" s="28"/>
      <c r="W23" s="28"/>
      <c r="X23" s="28"/>
      <c r="Y23" s="29"/>
      <c r="Z23" s="27"/>
      <c r="AA23" s="29"/>
      <c r="AB23" s="27"/>
      <c r="AC23" s="27"/>
      <c r="AD23" s="29"/>
      <c r="AE23" s="27"/>
      <c r="AF23" s="30"/>
      <c r="AG23" s="27"/>
      <c r="AH23" s="27"/>
      <c r="AI23" s="30"/>
      <c r="AJ23" s="30"/>
      <c r="AK23" s="27"/>
      <c r="AL23" s="30"/>
      <c r="AM23" s="27"/>
      <c r="AN23" s="27"/>
      <c r="AO23" s="27"/>
      <c r="AP23" s="27"/>
      <c r="AQ23" s="27"/>
      <c r="AR23" s="27"/>
    </row>
    <row r="24" customFormat="false" ht="13.8" hidden="false" customHeight="false" outlineLevel="0" collapsed="false">
      <c r="B24" s="23" t="n">
        <f aca="false">VALUE(RIGHT(L24,LEN(L24)-14))</f>
        <v>1199</v>
      </c>
      <c r="C24" s="24" t="n">
        <f aca="false">VLOOKUP(B24,Param!$K$7:$M$15,3,1)</f>
        <v>-8</v>
      </c>
      <c r="D24" s="24" t="n">
        <f aca="false">VLOOKUP(M24&amp; TEXT(VALUE(LEFT(N24,LEN(N24)-2)),"00000")  ,Param!$S$7:$W$20,5,1)</f>
        <v>2</v>
      </c>
      <c r="E24" s="24" t="n">
        <f aca="false">IF(O24="",0,VLOOKUP(O24&amp; TEXT(VALUE(LEFT(P24,LEN(P24)-2)),"00000")  ,Param!$S$7:$W$20,5,1))</f>
        <v>0</v>
      </c>
      <c r="F24" s="24" t="n">
        <f aca="false">Param!$AE$7</f>
        <v>4</v>
      </c>
      <c r="G24" s="1" t="n">
        <f aca="false">MIN(F24,E24+D24)</f>
        <v>2</v>
      </c>
      <c r="H24" s="24" t="n">
        <f aca="false">VLOOKUP(VALUE(LEFT(Q24,LEN(Q24)-2)),Param!$O$7:$Q$15,3,1)</f>
        <v>-8</v>
      </c>
      <c r="I24" s="24" t="n">
        <f aca="false">C24+H24+G24</f>
        <v>-14</v>
      </c>
      <c r="J24" s="24" t="n">
        <f aca="false">VLOOKUP(I24,Param!$Y$7:$AA$15,3,1)</f>
        <v>1</v>
      </c>
      <c r="K24" s="25" t="n">
        <f aca="false">IF(B24&gt;=2500,J24,IF(OR(M24="SSD",M24="NVME",O24="SSD",O24="NVME"),MIN(4,J24),MIN(3,J24)))</f>
        <v>1</v>
      </c>
      <c r="L24" s="33" t="s">
        <v>46</v>
      </c>
      <c r="M24" s="23" t="s">
        <v>57</v>
      </c>
      <c r="N24" s="23" t="s">
        <v>58</v>
      </c>
      <c r="O24" s="23"/>
      <c r="P24" s="23"/>
      <c r="Q24" s="23" t="s">
        <v>48</v>
      </c>
      <c r="R24" s="27" t="str">
        <f aca="false">VLOOKUP(K24,Param!$AA$7:$AB$15,2,0)</f>
        <v>INVENDABLE</v>
      </c>
      <c r="S24" s="28"/>
      <c r="T24" s="28"/>
      <c r="U24" s="28"/>
      <c r="V24" s="28"/>
      <c r="W24" s="28"/>
      <c r="X24" s="28"/>
      <c r="Y24" s="29"/>
      <c r="Z24" s="27"/>
      <c r="AA24" s="29"/>
      <c r="AB24" s="27"/>
      <c r="AC24" s="27"/>
      <c r="AD24" s="29"/>
      <c r="AE24" s="27"/>
      <c r="AF24" s="30"/>
      <c r="AG24" s="27"/>
      <c r="AH24" s="27"/>
      <c r="AI24" s="30"/>
      <c r="AJ24" s="30"/>
      <c r="AK24" s="27"/>
      <c r="AL24" s="30"/>
      <c r="AM24" s="27"/>
      <c r="AN24" s="27"/>
      <c r="AO24" s="27"/>
      <c r="AP24" s="27"/>
      <c r="AQ24" s="27"/>
      <c r="AR24" s="27"/>
    </row>
    <row r="25" customFormat="false" ht="13.8" hidden="false" customHeight="false" outlineLevel="0" collapsed="false">
      <c r="B25" s="23" t="n">
        <f aca="false">VALUE(RIGHT(L25,LEN(L25)-14))</f>
        <v>1199</v>
      </c>
      <c r="C25" s="24" t="n">
        <f aca="false">VLOOKUP(B25,Param!$K$7:$M$15,3,1)</f>
        <v>-8</v>
      </c>
      <c r="D25" s="24" t="n">
        <f aca="false">VLOOKUP(M25&amp; TEXT(VALUE(LEFT(N25,LEN(N25)-2)),"00000")  ,Param!$S$7:$W$20,5,1)</f>
        <v>2</v>
      </c>
      <c r="E25" s="24" t="n">
        <f aca="false">IF(O25="",0,VLOOKUP(O25&amp; TEXT(VALUE(LEFT(P25,LEN(P25)-2)),"00000")  ,Param!$S$7:$W$20,5,1))</f>
        <v>0</v>
      </c>
      <c r="F25" s="24" t="n">
        <f aca="false">Param!$AE$7</f>
        <v>4</v>
      </c>
      <c r="G25" s="1" t="n">
        <f aca="false">MIN(F25,E25+D25)</f>
        <v>2</v>
      </c>
      <c r="H25" s="24" t="n">
        <f aca="false">VLOOKUP(VALUE(LEFT(Q25,LEN(Q25)-2)),Param!$O$7:$Q$15,3,1)</f>
        <v>1</v>
      </c>
      <c r="I25" s="24" t="n">
        <f aca="false">C25+H25+G25</f>
        <v>-5</v>
      </c>
      <c r="J25" s="24" t="n">
        <f aca="false">VLOOKUP(I25,Param!$Y$7:$AA$15,3,1)</f>
        <v>1</v>
      </c>
      <c r="K25" s="25" t="n">
        <f aca="false">IF(B25&gt;=2500,J25,IF(OR(M25="SSD",M25="NVME",O25="SSD",O25="NVME"),MIN(4,J25),MIN(3,J25)))</f>
        <v>1</v>
      </c>
      <c r="L25" s="33" t="s">
        <v>46</v>
      </c>
      <c r="M25" s="23" t="s">
        <v>57</v>
      </c>
      <c r="N25" s="23" t="s">
        <v>58</v>
      </c>
      <c r="O25" s="23"/>
      <c r="P25" s="23"/>
      <c r="Q25" s="23" t="s">
        <v>49</v>
      </c>
      <c r="R25" s="27" t="str">
        <f aca="false">VLOOKUP(K25,Param!$AA$7:$AB$15,2,0)</f>
        <v>INVENDABLE</v>
      </c>
      <c r="S25" s="28"/>
      <c r="T25" s="28"/>
      <c r="U25" s="28"/>
      <c r="V25" s="28"/>
      <c r="W25" s="28"/>
      <c r="X25" s="28"/>
      <c r="Y25" s="29"/>
      <c r="Z25" s="27"/>
      <c r="AA25" s="29"/>
      <c r="AB25" s="27"/>
      <c r="AC25" s="27"/>
      <c r="AD25" s="29"/>
      <c r="AE25" s="27"/>
      <c r="AF25" s="30"/>
      <c r="AG25" s="27"/>
      <c r="AH25" s="27"/>
      <c r="AI25" s="30"/>
      <c r="AJ25" s="30"/>
      <c r="AK25" s="27"/>
      <c r="AL25" s="30"/>
      <c r="AM25" s="27"/>
      <c r="AN25" s="27"/>
      <c r="AO25" s="27"/>
      <c r="AP25" s="27"/>
      <c r="AQ25" s="27"/>
      <c r="AR25" s="27"/>
    </row>
    <row r="26" customFormat="false" ht="13.8" hidden="false" customHeight="false" outlineLevel="0" collapsed="false">
      <c r="B26" s="23" t="n">
        <f aca="false">VALUE(RIGHT(L26,LEN(L26)-14))</f>
        <v>1200</v>
      </c>
      <c r="C26" s="24" t="n">
        <f aca="false">VLOOKUP(B26,Param!$K$7:$M$15,3,1)</f>
        <v>1</v>
      </c>
      <c r="D26" s="24" t="n">
        <f aca="false">VLOOKUP(M26&amp; TEXT(VALUE(LEFT(N26,LEN(N26)-2)),"00000")  ,Param!$S$7:$W$20,5,1)</f>
        <v>-8</v>
      </c>
      <c r="E26" s="24" t="n">
        <f aca="false">IF(O26="",0,VLOOKUP(O26&amp; TEXT(VALUE(LEFT(P26,LEN(P26)-2)),"00000")  ,Param!$S$7:$W$20,5,1))</f>
        <v>0</v>
      </c>
      <c r="F26" s="24" t="n">
        <f aca="false">Param!$AE$7</f>
        <v>4</v>
      </c>
      <c r="G26" s="1" t="n">
        <f aca="false">MIN(F26,E26+D26)</f>
        <v>-8</v>
      </c>
      <c r="H26" s="24" t="n">
        <f aca="false">VLOOKUP(VALUE(LEFT(Q26,LEN(Q26)-2)),Param!$O$7:$Q$15,3,1)</f>
        <v>1</v>
      </c>
      <c r="I26" s="24" t="n">
        <f aca="false">C26+H26+G26</f>
        <v>-6</v>
      </c>
      <c r="J26" s="24" t="n">
        <f aca="false">VLOOKUP(I26,Param!$Y$7:$AA$15,3,1)</f>
        <v>1</v>
      </c>
      <c r="K26" s="25" t="n">
        <f aca="false">IF(B26&gt;=2500,J26,IF(OR(M26="SSD",M26="NVME",O26="SSD",O26="NVME"),MIN(4,J26),MIN(3,J26)))</f>
        <v>1</v>
      </c>
      <c r="L26" s="34" t="s">
        <v>50</v>
      </c>
      <c r="M26" s="23" t="s">
        <v>57</v>
      </c>
      <c r="N26" s="23" t="s">
        <v>59</v>
      </c>
      <c r="O26" s="23"/>
      <c r="P26" s="23"/>
      <c r="Q26" s="23" t="s">
        <v>49</v>
      </c>
      <c r="R26" s="27" t="str">
        <f aca="false">VLOOKUP(K26,Param!$AA$7:$AB$15,2,0)</f>
        <v>INVENDABLE</v>
      </c>
      <c r="S26" s="28"/>
      <c r="T26" s="28"/>
      <c r="U26" s="28"/>
      <c r="V26" s="28"/>
      <c r="W26" s="28"/>
      <c r="X26" s="28"/>
      <c r="Y26" s="29"/>
      <c r="Z26" s="27"/>
      <c r="AA26" s="29"/>
      <c r="AB26" s="27"/>
      <c r="AC26" s="27"/>
      <c r="AD26" s="29"/>
      <c r="AE26" s="27"/>
      <c r="AF26" s="30"/>
      <c r="AG26" s="27"/>
      <c r="AH26" s="27"/>
      <c r="AI26" s="30"/>
      <c r="AJ26" s="30"/>
      <c r="AK26" s="27"/>
      <c r="AL26" s="30"/>
      <c r="AM26" s="27"/>
      <c r="AN26" s="27"/>
      <c r="AO26" s="27"/>
      <c r="AP26" s="27"/>
      <c r="AQ26" s="27"/>
      <c r="AR26" s="27"/>
    </row>
    <row r="27" customFormat="false" ht="13.8" hidden="false" customHeight="false" outlineLevel="0" collapsed="false">
      <c r="B27" s="23" t="n">
        <f aca="false">VALUE(RIGHT(L27,LEN(L27)-14))</f>
        <v>1200</v>
      </c>
      <c r="C27" s="24" t="n">
        <f aca="false">VLOOKUP(B27,Param!$K$7:$M$15,3,1)</f>
        <v>1</v>
      </c>
      <c r="D27" s="24" t="n">
        <f aca="false">VLOOKUP(M27&amp; TEXT(VALUE(LEFT(N27,LEN(N27)-2)),"00000")  ,Param!$S$7:$W$20,5,1)</f>
        <v>1</v>
      </c>
      <c r="E27" s="24" t="n">
        <f aca="false">IF(O27="",0,VLOOKUP(O27&amp; TEXT(VALUE(LEFT(P27,LEN(P27)-2)),"00000")  ,Param!$S$7:$W$20,5,1))</f>
        <v>0</v>
      </c>
      <c r="F27" s="24" t="n">
        <f aca="false">Param!$AE$7</f>
        <v>4</v>
      </c>
      <c r="G27" s="1" t="n">
        <f aca="false">MIN(F27,E27+D27)</f>
        <v>1</v>
      </c>
      <c r="H27" s="24" t="n">
        <f aca="false">VLOOKUP(VALUE(LEFT(Q27,LEN(Q27)-2)),Param!$O$7:$Q$15,3,1)</f>
        <v>1</v>
      </c>
      <c r="I27" s="24" t="n">
        <f aca="false">C27+H27+G27</f>
        <v>3</v>
      </c>
      <c r="J27" s="24" t="n">
        <f aca="false">VLOOKUP(I27,Param!$Y$7:$AA$15,3,1)</f>
        <v>2</v>
      </c>
      <c r="K27" s="25" t="n">
        <f aca="false">IF(B27&gt;=2500,J27,IF(OR(M27="SSD",M27="NVME",O27="SSD",O27="NVME"),MIN(4,J27),MIN(3,J27)))</f>
        <v>2</v>
      </c>
      <c r="L27" s="34" t="s">
        <v>50</v>
      </c>
      <c r="M27" s="23" t="s">
        <v>57</v>
      </c>
      <c r="N27" s="23" t="s">
        <v>60</v>
      </c>
      <c r="O27" s="23"/>
      <c r="P27" s="23"/>
      <c r="Q27" s="23" t="s">
        <v>49</v>
      </c>
      <c r="R27" s="27" t="str">
        <f aca="false">VLOOKUP(K27,Param!$AA$7:$AB$15,2,0)</f>
        <v>HC</v>
      </c>
      <c r="S27" s="28"/>
      <c r="T27" s="28"/>
      <c r="U27" s="28"/>
      <c r="V27" s="28"/>
      <c r="W27" s="28"/>
      <c r="X27" s="28"/>
      <c r="Y27" s="29"/>
      <c r="Z27" s="27"/>
      <c r="AA27" s="29"/>
      <c r="AB27" s="27"/>
      <c r="AC27" s="27"/>
      <c r="AD27" s="29"/>
      <c r="AE27" s="27"/>
      <c r="AF27" s="30"/>
      <c r="AG27" s="27"/>
      <c r="AH27" s="27"/>
      <c r="AI27" s="30"/>
      <c r="AJ27" s="30"/>
      <c r="AK27" s="27"/>
      <c r="AL27" s="30"/>
      <c r="AM27" s="27"/>
      <c r="AN27" s="27"/>
      <c r="AO27" s="27"/>
      <c r="AP27" s="27"/>
      <c r="AQ27" s="27"/>
      <c r="AR27" s="27"/>
    </row>
    <row r="28" customFormat="false" ht="13.8" hidden="false" customHeight="false" outlineLevel="0" collapsed="false">
      <c r="B28" s="23" t="n">
        <f aca="false">VALUE(RIGHT(L28,LEN(L28)-14))</f>
        <v>1200</v>
      </c>
      <c r="C28" s="24" t="n">
        <f aca="false">VLOOKUP(B28,Param!$K$7:$M$15,3,1)</f>
        <v>1</v>
      </c>
      <c r="D28" s="24" t="n">
        <f aca="false">VLOOKUP(M28&amp; TEXT(VALUE(LEFT(N28,LEN(N28)-2)),"00000")  ,Param!$S$7:$W$20,5,1)</f>
        <v>2</v>
      </c>
      <c r="E28" s="24" t="n">
        <f aca="false">IF(O28="",0,VLOOKUP(O28&amp; TEXT(VALUE(LEFT(P28,LEN(P28)-2)),"00000")  ,Param!$S$7:$W$20,5,1))</f>
        <v>0</v>
      </c>
      <c r="F28" s="24" t="n">
        <f aca="false">Param!$AE$7</f>
        <v>4</v>
      </c>
      <c r="G28" s="1" t="n">
        <f aca="false">MIN(F28,E28+D28)</f>
        <v>2</v>
      </c>
      <c r="H28" s="24" t="n">
        <f aca="false">VLOOKUP(VALUE(LEFT(Q28,LEN(Q28)-2)),Param!$O$7:$Q$15,3,1)</f>
        <v>1</v>
      </c>
      <c r="I28" s="24" t="n">
        <f aca="false">C28+H28+G28</f>
        <v>4</v>
      </c>
      <c r="J28" s="24" t="n">
        <f aca="false">VLOOKUP(I28,Param!$Y$7:$AA$15,3,1)</f>
        <v>3</v>
      </c>
      <c r="K28" s="25" t="n">
        <f aca="false">IF(B28&gt;=2500,J28,IF(OR(M28="SSD",M28="NVME",O28="SSD",O28="NVME"),MIN(4,J28),MIN(3,J28)))</f>
        <v>3</v>
      </c>
      <c r="L28" s="34" t="s">
        <v>50</v>
      </c>
      <c r="M28" s="23" t="s">
        <v>57</v>
      </c>
      <c r="N28" s="23" t="s">
        <v>58</v>
      </c>
      <c r="O28" s="23"/>
      <c r="P28" s="23"/>
      <c r="Q28" s="23" t="s">
        <v>49</v>
      </c>
      <c r="R28" s="27" t="str">
        <f aca="false">VLOOKUP(K28,Param!$AA$7:$AB$15,2,0)</f>
        <v>C</v>
      </c>
      <c r="S28" s="28"/>
      <c r="T28" s="28"/>
      <c r="U28" s="28"/>
      <c r="V28" s="28"/>
      <c r="W28" s="28"/>
      <c r="X28" s="28"/>
      <c r="Y28" s="29"/>
      <c r="Z28" s="27"/>
      <c r="AA28" s="29"/>
      <c r="AB28" s="27"/>
      <c r="AC28" s="27"/>
      <c r="AD28" s="29"/>
      <c r="AE28" s="27"/>
      <c r="AF28" s="30"/>
      <c r="AG28" s="27"/>
      <c r="AH28" s="27"/>
      <c r="AI28" s="30"/>
      <c r="AJ28" s="30"/>
      <c r="AK28" s="27"/>
      <c r="AL28" s="30"/>
      <c r="AM28" s="27"/>
      <c r="AN28" s="27"/>
      <c r="AO28" s="27"/>
      <c r="AP28" s="27"/>
      <c r="AQ28" s="27"/>
      <c r="AR28" s="27"/>
    </row>
    <row r="29" customFormat="false" ht="13.8" hidden="false" customHeight="false" outlineLevel="0" collapsed="false">
      <c r="B29" s="23" t="n">
        <f aca="false">VALUE(RIGHT(L29,LEN(L29)-14))</f>
        <v>2499</v>
      </c>
      <c r="C29" s="24" t="n">
        <f aca="false">VLOOKUP(B29,Param!$K$7:$M$15,3,1)</f>
        <v>1</v>
      </c>
      <c r="D29" s="24" t="n">
        <f aca="false">VLOOKUP(M29&amp; TEXT(VALUE(LEFT(N29,LEN(N29)-2)),"00000")  ,Param!$S$7:$W$20,5,1)</f>
        <v>-8</v>
      </c>
      <c r="E29" s="24" t="n">
        <f aca="false">IF(O29="",0,VLOOKUP(O29&amp; TEXT(VALUE(LEFT(P29,LEN(P29)-2)),"00000")  ,Param!$S$7:$W$20,5,1))</f>
        <v>0</v>
      </c>
      <c r="F29" s="24" t="n">
        <f aca="false">Param!$AE$7</f>
        <v>4</v>
      </c>
      <c r="G29" s="1" t="n">
        <f aca="false">MIN(F29,E29+D29)</f>
        <v>-8</v>
      </c>
      <c r="H29" s="24" t="n">
        <f aca="false">VLOOKUP(VALUE(LEFT(Q29,LEN(Q29)-2)),Param!$O$7:$Q$15,3,1)</f>
        <v>1</v>
      </c>
      <c r="I29" s="24" t="n">
        <f aca="false">C29+H29+G29</f>
        <v>-6</v>
      </c>
      <c r="J29" s="24" t="n">
        <f aca="false">VLOOKUP(I29,Param!$Y$7:$AA$15,3,1)</f>
        <v>1</v>
      </c>
      <c r="K29" s="25" t="n">
        <f aca="false">IF(B29&gt;=2500,J29,IF(OR(M29="SSD",M29="NVME",O29="SSD",O29="NVME"),MIN(4,J29),MIN(3,J29)))</f>
        <v>1</v>
      </c>
      <c r="L29" s="35" t="s">
        <v>53</v>
      </c>
      <c r="M29" s="23" t="s">
        <v>57</v>
      </c>
      <c r="N29" s="23" t="s">
        <v>59</v>
      </c>
      <c r="O29" s="23"/>
      <c r="P29" s="23"/>
      <c r="Q29" s="23" t="s">
        <v>49</v>
      </c>
      <c r="R29" s="27" t="str">
        <f aca="false">VLOOKUP(K29,Param!$AA$7:$AB$15,2,0)</f>
        <v>INVENDABLE</v>
      </c>
      <c r="S29" s="32"/>
      <c r="T29" s="28"/>
      <c r="U29" s="28"/>
      <c r="V29" s="28"/>
      <c r="W29" s="28"/>
      <c r="X29" s="28"/>
      <c r="Y29" s="29"/>
      <c r="Z29" s="27"/>
      <c r="AA29" s="29"/>
      <c r="AB29" s="27"/>
      <c r="AC29" s="27"/>
      <c r="AD29" s="29"/>
      <c r="AE29" s="27"/>
      <c r="AF29" s="30"/>
      <c r="AG29" s="27"/>
      <c r="AH29" s="27"/>
      <c r="AI29" s="30"/>
      <c r="AJ29" s="30"/>
      <c r="AK29" s="27"/>
      <c r="AL29" s="30"/>
      <c r="AM29" s="27"/>
      <c r="AN29" s="27"/>
      <c r="AO29" s="27"/>
      <c r="AP29" s="27"/>
      <c r="AQ29" s="27"/>
      <c r="AR29" s="27"/>
    </row>
    <row r="30" customFormat="false" ht="13.8" hidden="false" customHeight="false" outlineLevel="0" collapsed="false">
      <c r="B30" s="23" t="n">
        <f aca="false">VALUE(RIGHT(L30,LEN(L30)-14))</f>
        <v>2499</v>
      </c>
      <c r="C30" s="24" t="n">
        <f aca="false">VLOOKUP(B30,Param!$K$7:$M$15,3,1)</f>
        <v>1</v>
      </c>
      <c r="D30" s="24" t="n">
        <f aca="false">VLOOKUP(M30&amp; TEXT(VALUE(LEFT(N30,LEN(N30)-2)),"00000")  ,Param!$S$7:$W$20,5,1)</f>
        <v>1</v>
      </c>
      <c r="E30" s="24" t="n">
        <f aca="false">IF(O30="",0,VLOOKUP(O30&amp; TEXT(VALUE(LEFT(P30,LEN(P30)-2)),"00000")  ,Param!$S$7:$W$20,5,1))</f>
        <v>0</v>
      </c>
      <c r="F30" s="24" t="n">
        <f aca="false">Param!$AE$7</f>
        <v>4</v>
      </c>
      <c r="G30" s="1" t="n">
        <f aca="false">MIN(F30,E30+D30)</f>
        <v>1</v>
      </c>
      <c r="H30" s="24" t="n">
        <f aca="false">VLOOKUP(VALUE(LEFT(Q30,LEN(Q30)-2)),Param!$O$7:$Q$15,3,1)</f>
        <v>1</v>
      </c>
      <c r="I30" s="24" t="n">
        <f aca="false">C30+H30+G30</f>
        <v>3</v>
      </c>
      <c r="J30" s="24" t="n">
        <f aca="false">VLOOKUP(I30,Param!$Y$7:$AA$15,3,1)</f>
        <v>2</v>
      </c>
      <c r="K30" s="25" t="n">
        <f aca="false">IF(B30&gt;=2500,J30,IF(OR(M30="SSD",M30="NVME",O30="SSD",O30="NVME"),MIN(4,J30),MIN(3,J30)))</f>
        <v>2</v>
      </c>
      <c r="L30" s="35" t="s">
        <v>53</v>
      </c>
      <c r="M30" s="23" t="s">
        <v>57</v>
      </c>
      <c r="N30" s="23" t="s">
        <v>60</v>
      </c>
      <c r="O30" s="23"/>
      <c r="P30" s="23"/>
      <c r="Q30" s="23" t="s">
        <v>49</v>
      </c>
      <c r="R30" s="27" t="str">
        <f aca="false">VLOOKUP(K30,Param!$AA$7:$AB$15,2,0)</f>
        <v>HC</v>
      </c>
      <c r="S30" s="32"/>
      <c r="T30" s="28"/>
      <c r="U30" s="28"/>
      <c r="V30" s="28"/>
      <c r="W30" s="28"/>
      <c r="X30" s="28"/>
      <c r="Y30" s="29"/>
      <c r="Z30" s="27"/>
      <c r="AA30" s="29"/>
      <c r="AB30" s="27"/>
      <c r="AC30" s="27"/>
      <c r="AD30" s="29"/>
      <c r="AE30" s="27"/>
      <c r="AF30" s="30"/>
      <c r="AG30" s="27"/>
      <c r="AH30" s="27"/>
      <c r="AI30" s="30"/>
      <c r="AJ30" s="30"/>
      <c r="AK30" s="27"/>
      <c r="AL30" s="30"/>
      <c r="AM30" s="27"/>
      <c r="AN30" s="27"/>
      <c r="AO30" s="27"/>
      <c r="AP30" s="27"/>
      <c r="AQ30" s="27"/>
      <c r="AR30" s="27"/>
    </row>
    <row r="31" customFormat="false" ht="13.8" hidden="false" customHeight="false" outlineLevel="0" collapsed="false">
      <c r="B31" s="23" t="n">
        <f aca="false">VALUE(RIGHT(L31,LEN(L31)-14))</f>
        <v>2499</v>
      </c>
      <c r="C31" s="24" t="n">
        <f aca="false">VLOOKUP(B31,Param!$K$7:$M$15,3,1)</f>
        <v>1</v>
      </c>
      <c r="D31" s="24" t="n">
        <f aca="false">VLOOKUP(M31&amp; TEXT(VALUE(LEFT(N31,LEN(N31)-2)),"00000")  ,Param!$S$7:$W$20,5,1)</f>
        <v>2</v>
      </c>
      <c r="E31" s="24" t="n">
        <f aca="false">IF(O31="",0,VLOOKUP(O31&amp; TEXT(VALUE(LEFT(P31,LEN(P31)-2)),"00000")  ,Param!$S$7:$W$20,5,1))</f>
        <v>0</v>
      </c>
      <c r="F31" s="24" t="n">
        <f aca="false">Param!$AE$7</f>
        <v>4</v>
      </c>
      <c r="G31" s="1" t="n">
        <f aca="false">MIN(F31,E31+D31)</f>
        <v>2</v>
      </c>
      <c r="H31" s="24" t="n">
        <f aca="false">VLOOKUP(VALUE(LEFT(Q31,LEN(Q31)-2)),Param!$O$7:$Q$15,3,1)</f>
        <v>1</v>
      </c>
      <c r="I31" s="24" t="n">
        <f aca="false">C31+H31+G31</f>
        <v>4</v>
      </c>
      <c r="J31" s="24" t="n">
        <f aca="false">VLOOKUP(I31,Param!$Y$7:$AA$15,3,1)</f>
        <v>3</v>
      </c>
      <c r="K31" s="25" t="n">
        <f aca="false">IF(B31&gt;=2500,J31,IF(OR(M31="SSD",M31="NVME",O31="SSD",O31="NVME"),MIN(4,J31),MIN(3,J31)))</f>
        <v>3</v>
      </c>
      <c r="L31" s="35" t="s">
        <v>53</v>
      </c>
      <c r="M31" s="23" t="s">
        <v>57</v>
      </c>
      <c r="N31" s="23" t="s">
        <v>58</v>
      </c>
      <c r="O31" s="23"/>
      <c r="P31" s="23"/>
      <c r="Q31" s="23" t="s">
        <v>49</v>
      </c>
      <c r="R31" s="27" t="str">
        <f aca="false">VLOOKUP(K31,Param!$AA$7:$AB$15,2,0)</f>
        <v>C</v>
      </c>
      <c r="S31" s="32"/>
      <c r="T31" s="28"/>
      <c r="U31" s="28"/>
      <c r="V31" s="28"/>
      <c r="W31" s="28"/>
      <c r="X31" s="28"/>
      <c r="Y31" s="29"/>
      <c r="Z31" s="27"/>
      <c r="AA31" s="29"/>
      <c r="AB31" s="27"/>
      <c r="AC31" s="27"/>
      <c r="AD31" s="29"/>
      <c r="AE31" s="27"/>
      <c r="AF31" s="30"/>
      <c r="AG31" s="27"/>
      <c r="AH31" s="27"/>
      <c r="AI31" s="30"/>
      <c r="AJ31" s="30"/>
      <c r="AK31" s="27"/>
      <c r="AL31" s="30"/>
      <c r="AM31" s="27"/>
      <c r="AN31" s="27"/>
      <c r="AO31" s="27"/>
      <c r="AP31" s="27"/>
      <c r="AQ31" s="27"/>
      <c r="AR31" s="27"/>
    </row>
    <row r="32" customFormat="false" ht="13.8" hidden="false" customHeight="false" outlineLevel="0" collapsed="false">
      <c r="B32" s="23" t="n">
        <f aca="false">VALUE(RIGHT(L32,LEN(L32)-14))</f>
        <v>2499</v>
      </c>
      <c r="C32" s="24" t="n">
        <f aca="false">VLOOKUP(B32,Param!$K$7:$M$15,3,1)</f>
        <v>1</v>
      </c>
      <c r="D32" s="24" t="n">
        <f aca="false">VLOOKUP(M32&amp; TEXT(VALUE(LEFT(N32,LEN(N32)-2)),"00000")  ,Param!$S$7:$W$20,5,1)</f>
        <v>4</v>
      </c>
      <c r="E32" s="24" t="n">
        <f aca="false">IF(O32="",0,VLOOKUP(O32&amp; TEXT(VALUE(LEFT(P32,LEN(P32)-2)),"00000")  ,Param!$S$7:$W$20,5,1))</f>
        <v>0</v>
      </c>
      <c r="F32" s="24" t="n">
        <f aca="false">Param!$AE$7</f>
        <v>4</v>
      </c>
      <c r="G32" s="1" t="n">
        <f aca="false">MIN(F32,E32+D32)</f>
        <v>4</v>
      </c>
      <c r="H32" s="24" t="n">
        <f aca="false">VLOOKUP(VALUE(LEFT(Q32,LEN(Q32)-2)),Param!$O$7:$Q$15,3,1)</f>
        <v>3</v>
      </c>
      <c r="I32" s="24" t="n">
        <f aca="false">C32+H32+G32</f>
        <v>8</v>
      </c>
      <c r="J32" s="24" t="n">
        <f aca="false">VLOOKUP(I32,Param!$Y$7:$AA$15,3,1)</f>
        <v>5</v>
      </c>
      <c r="K32" s="25" t="n">
        <f aca="false">IF(B32&gt;=2500,J32,IF(OR(M32="SSD",M32="NVME",O32="SSD",O32="NVME"),MIN(4,J32),MIN(3,J32)))</f>
        <v>4</v>
      </c>
      <c r="L32" s="35" t="s">
        <v>53</v>
      </c>
      <c r="M32" s="23" t="s">
        <v>57</v>
      </c>
      <c r="N32" s="23" t="s">
        <v>54</v>
      </c>
      <c r="O32" s="23"/>
      <c r="P32" s="23"/>
      <c r="Q32" s="23" t="s">
        <v>55</v>
      </c>
      <c r="R32" s="27" t="str">
        <f aca="false">VLOOKUP(K32,Param!$AA$7:$AB$15,2,0)</f>
        <v>B</v>
      </c>
      <c r="S32" s="32"/>
      <c r="T32" s="28"/>
      <c r="U32" s="28"/>
      <c r="V32" s="28"/>
      <c r="W32" s="28"/>
      <c r="X32" s="28"/>
      <c r="Y32" s="29"/>
      <c r="Z32" s="27"/>
      <c r="AA32" s="29"/>
      <c r="AB32" s="27"/>
      <c r="AC32" s="27"/>
      <c r="AD32" s="29"/>
      <c r="AE32" s="27"/>
      <c r="AF32" s="30"/>
      <c r="AG32" s="27"/>
      <c r="AH32" s="27"/>
      <c r="AI32" s="30"/>
      <c r="AJ32" s="30"/>
      <c r="AK32" s="27"/>
      <c r="AL32" s="30"/>
      <c r="AM32" s="27"/>
      <c r="AN32" s="27"/>
      <c r="AO32" s="27"/>
      <c r="AP32" s="27"/>
      <c r="AQ32" s="27"/>
      <c r="AR32" s="27"/>
    </row>
    <row r="33" customFormat="false" ht="13.8" hidden="false" customHeight="false" outlineLevel="0" collapsed="false">
      <c r="B33" s="23" t="n">
        <f aca="false">VALUE(RIGHT(L33,LEN(L33)-14))</f>
        <v>2499</v>
      </c>
      <c r="C33" s="24" t="n">
        <f aca="false">VLOOKUP(B33,Param!$K$7:$M$15,3,1)</f>
        <v>1</v>
      </c>
      <c r="D33" s="24" t="n">
        <f aca="false">VLOOKUP(M33&amp; TEXT(VALUE(LEFT(N33,LEN(N33)-2)),"00000")  ,Param!$S$7:$W$20,5,1)</f>
        <v>4</v>
      </c>
      <c r="E33" s="24" t="n">
        <f aca="false">IF(O33="",0,VLOOKUP(O33&amp; TEXT(VALUE(LEFT(P33,LEN(P33)-2)),"00000")  ,Param!$S$7:$W$20,5,1))</f>
        <v>0</v>
      </c>
      <c r="F33" s="24" t="n">
        <f aca="false">Param!$AE$7</f>
        <v>4</v>
      </c>
      <c r="G33" s="1" t="n">
        <f aca="false">MIN(F33,E33+D33)</f>
        <v>4</v>
      </c>
      <c r="H33" s="24" t="n">
        <f aca="false">VLOOKUP(VALUE(LEFT(Q33,LEN(Q33)-2)),Param!$O$7:$Q$15,3,1)</f>
        <v>3</v>
      </c>
      <c r="I33" s="24" t="n">
        <f aca="false">C33+H33+G33</f>
        <v>8</v>
      </c>
      <c r="J33" s="24" t="n">
        <f aca="false">VLOOKUP(I33,Param!$Y$7:$AA$15,3,1)</f>
        <v>5</v>
      </c>
      <c r="K33" s="25" t="n">
        <f aca="false">IF(B33&gt;=2500,J33,IF(OR(M33="SSD",M33="NVME",O33="SSD",O33="NVME"),MIN(4,J33),MIN(3,J33)))</f>
        <v>4</v>
      </c>
      <c r="L33" s="35" t="s">
        <v>53</v>
      </c>
      <c r="M33" s="23" t="s">
        <v>57</v>
      </c>
      <c r="N33" s="23" t="s">
        <v>44</v>
      </c>
      <c r="O33" s="23"/>
      <c r="P33" s="23"/>
      <c r="Q33" s="23" t="s">
        <v>55</v>
      </c>
      <c r="R33" s="27" t="str">
        <f aca="false">VLOOKUP(K33,Param!$AA$7:$AB$15,2,0)</f>
        <v>B</v>
      </c>
      <c r="S33" s="32"/>
      <c r="T33" s="28"/>
      <c r="U33" s="28"/>
      <c r="V33" s="28"/>
      <c r="W33" s="28"/>
      <c r="X33" s="28"/>
      <c r="Y33" s="29"/>
      <c r="Z33" s="27"/>
      <c r="AA33" s="29"/>
      <c r="AB33" s="27"/>
      <c r="AC33" s="27"/>
      <c r="AD33" s="29"/>
      <c r="AE33" s="27"/>
      <c r="AF33" s="30"/>
      <c r="AG33" s="27"/>
      <c r="AH33" s="27"/>
      <c r="AI33" s="30"/>
      <c r="AJ33" s="30"/>
      <c r="AK33" s="27"/>
      <c r="AL33" s="30"/>
      <c r="AM33" s="27"/>
      <c r="AN33" s="27"/>
      <c r="AO33" s="27"/>
      <c r="AP33" s="27"/>
      <c r="AQ33" s="27"/>
      <c r="AR33" s="27"/>
    </row>
    <row r="34" customFormat="false" ht="13.8" hidden="false" customHeight="false" outlineLevel="0" collapsed="false">
      <c r="B34" s="23" t="n">
        <f aca="false">VALUE(RIGHT(L34,LEN(L34)-14))</f>
        <v>2499</v>
      </c>
      <c r="C34" s="24" t="n">
        <f aca="false">VLOOKUP(B34,Param!$K$7:$M$15,3,1)</f>
        <v>1</v>
      </c>
      <c r="D34" s="24" t="n">
        <f aca="false">VLOOKUP(M34&amp; TEXT(VALUE(LEFT(N34,LEN(N34)-2)),"00000")  ,Param!$S$7:$W$20,5,1)</f>
        <v>4</v>
      </c>
      <c r="E34" s="24" t="n">
        <f aca="false">IF(O34="",0,VLOOKUP(O34&amp; TEXT(VALUE(LEFT(P34,LEN(P34)-2)),"00000")  ,Param!$S$7:$W$20,5,1))</f>
        <v>0</v>
      </c>
      <c r="F34" s="24" t="n">
        <f aca="false">Param!$AE$7</f>
        <v>4</v>
      </c>
      <c r="G34" s="1" t="n">
        <f aca="false">MIN(F34,E34+D34)</f>
        <v>4</v>
      </c>
      <c r="H34" s="24" t="n">
        <f aca="false">VLOOKUP(VALUE(LEFT(Q34,LEN(Q34)-2)),Param!$O$7:$Q$15,3,1)</f>
        <v>4</v>
      </c>
      <c r="I34" s="24" t="n">
        <f aca="false">C34+H34+G34</f>
        <v>9</v>
      </c>
      <c r="J34" s="24" t="n">
        <f aca="false">VLOOKUP(I34,Param!$Y$7:$AA$15,3,1)</f>
        <v>5</v>
      </c>
      <c r="K34" s="25" t="n">
        <f aca="false">IF(B34&gt;=2500,J34,IF(OR(M34="SSD",M34="NVME",O34="SSD",O34="NVME"),MIN(4,J34),MIN(3,J34)))</f>
        <v>4</v>
      </c>
      <c r="L34" s="35" t="s">
        <v>53</v>
      </c>
      <c r="M34" s="23" t="s">
        <v>57</v>
      </c>
      <c r="N34" s="23" t="s">
        <v>44</v>
      </c>
      <c r="O34" s="23"/>
      <c r="P34" s="23"/>
      <c r="Q34" s="23" t="s">
        <v>45</v>
      </c>
      <c r="R34" s="27" t="str">
        <f aca="false">VLOOKUP(K34,Param!$AA$7:$AB$15,2,0)</f>
        <v>B</v>
      </c>
      <c r="S34" s="32"/>
      <c r="T34" s="28"/>
      <c r="U34" s="28"/>
      <c r="V34" s="28"/>
      <c r="W34" s="28"/>
      <c r="X34" s="28"/>
      <c r="Y34" s="29"/>
      <c r="Z34" s="27"/>
      <c r="AA34" s="29"/>
      <c r="AB34" s="27"/>
      <c r="AC34" s="27"/>
      <c r="AD34" s="29"/>
      <c r="AE34" s="27"/>
      <c r="AF34" s="30"/>
      <c r="AG34" s="27"/>
      <c r="AH34" s="27"/>
      <c r="AI34" s="30"/>
      <c r="AJ34" s="30"/>
      <c r="AK34" s="27"/>
      <c r="AL34" s="30"/>
      <c r="AM34" s="27"/>
      <c r="AN34" s="27"/>
      <c r="AO34" s="27"/>
      <c r="AP34" s="27"/>
      <c r="AQ34" s="27"/>
      <c r="AR34" s="27"/>
    </row>
    <row r="35" customFormat="false" ht="13.8" hidden="false" customHeight="false" outlineLevel="0" collapsed="false">
      <c r="B35" s="23" t="n">
        <f aca="false">VALUE(RIGHT(L35,LEN(L35)-14))</f>
        <v>2500</v>
      </c>
      <c r="C35" s="24" t="n">
        <f aca="false">VLOOKUP(B35,Param!$K$7:$M$15,3,1)</f>
        <v>2</v>
      </c>
      <c r="D35" s="24" t="n">
        <f aca="false">VLOOKUP(M35&amp; TEXT(VALUE(LEFT(N35,LEN(N35)-2)),"00000")  ,Param!$S$7:$W$20,5,1)</f>
        <v>-8</v>
      </c>
      <c r="E35" s="24" t="n">
        <f aca="false">IF(O35="",0,VLOOKUP(O35&amp; TEXT(VALUE(LEFT(P35,LEN(P35)-2)),"00000")  ,Param!$S$7:$W$20,5,1))</f>
        <v>0</v>
      </c>
      <c r="F35" s="24" t="n">
        <f aca="false">Param!$AE$7</f>
        <v>4</v>
      </c>
      <c r="G35" s="1" t="n">
        <f aca="false">MIN(F35,E35+D35)</f>
        <v>-8</v>
      </c>
      <c r="H35" s="24" t="n">
        <f aca="false">VLOOKUP(VALUE(LEFT(Q35,LEN(Q35)-2)),Param!$O$7:$Q$15,3,1)</f>
        <v>1</v>
      </c>
      <c r="I35" s="24" t="n">
        <f aca="false">C35+H35+G35</f>
        <v>-5</v>
      </c>
      <c r="J35" s="24" t="n">
        <f aca="false">VLOOKUP(I35,Param!$Y$7:$AA$15,3,1)</f>
        <v>1</v>
      </c>
      <c r="K35" s="25" t="n">
        <f aca="false">IF(B35&gt;=2500,J35,IF(OR(M35="SSD",M35="NVME",O35="SSD",O35="NVME"),MIN(4,J35),MIN(3,J35)))</f>
        <v>1</v>
      </c>
      <c r="L35" s="31" t="s">
        <v>42</v>
      </c>
      <c r="M35" s="23" t="s">
        <v>57</v>
      </c>
      <c r="N35" s="23" t="s">
        <v>59</v>
      </c>
      <c r="O35" s="23"/>
      <c r="P35" s="23"/>
      <c r="Q35" s="23" t="s">
        <v>49</v>
      </c>
      <c r="R35" s="27" t="str">
        <f aca="false">VLOOKUP(K35,Param!$AA$7:$AB$15,2,0)</f>
        <v>INVENDABLE</v>
      </c>
      <c r="S35" s="32"/>
      <c r="T35" s="28"/>
      <c r="U35" s="28"/>
      <c r="V35" s="28"/>
      <c r="W35" s="28"/>
      <c r="X35" s="28"/>
      <c r="Y35" s="29"/>
      <c r="Z35" s="27"/>
      <c r="AA35" s="29"/>
      <c r="AB35" s="27"/>
      <c r="AC35" s="27"/>
      <c r="AD35" s="29"/>
      <c r="AE35" s="27"/>
      <c r="AF35" s="30"/>
      <c r="AG35" s="27"/>
      <c r="AH35" s="27"/>
      <c r="AI35" s="30"/>
      <c r="AJ35" s="30"/>
      <c r="AK35" s="27"/>
      <c r="AL35" s="30"/>
      <c r="AM35" s="27"/>
      <c r="AN35" s="27"/>
      <c r="AO35" s="27"/>
      <c r="AP35" s="27"/>
      <c r="AQ35" s="27"/>
      <c r="AR35" s="27"/>
    </row>
    <row r="36" customFormat="false" ht="13.8" hidden="false" customHeight="false" outlineLevel="0" collapsed="false">
      <c r="B36" s="23" t="n">
        <f aca="false">VALUE(RIGHT(L36,LEN(L36)-14))</f>
        <v>2500</v>
      </c>
      <c r="C36" s="24" t="n">
        <f aca="false">VLOOKUP(B36,Param!$K$7:$M$15,3,1)</f>
        <v>2</v>
      </c>
      <c r="D36" s="24" t="n">
        <f aca="false">VLOOKUP(M36&amp; TEXT(VALUE(LEFT(N36,LEN(N36)-2)),"00000")  ,Param!$S$7:$W$20,5,1)</f>
        <v>1</v>
      </c>
      <c r="E36" s="24" t="n">
        <f aca="false">IF(O36="",0,VLOOKUP(O36&amp; TEXT(VALUE(LEFT(P36,LEN(P36)-2)),"00000")  ,Param!$S$7:$W$20,5,1))</f>
        <v>0</v>
      </c>
      <c r="F36" s="24" t="n">
        <f aca="false">Param!$AE$7</f>
        <v>4</v>
      </c>
      <c r="G36" s="1" t="n">
        <f aca="false">MIN(F36,E36+D36)</f>
        <v>1</v>
      </c>
      <c r="H36" s="24" t="n">
        <f aca="false">VLOOKUP(VALUE(LEFT(Q36,LEN(Q36)-2)),Param!$O$7:$Q$15,3,1)</f>
        <v>1</v>
      </c>
      <c r="I36" s="24" t="n">
        <f aca="false">C36+H36+G36</f>
        <v>4</v>
      </c>
      <c r="J36" s="24" t="n">
        <f aca="false">VLOOKUP(I36,Param!$Y$7:$AA$15,3,1)</f>
        <v>3</v>
      </c>
      <c r="K36" s="25" t="n">
        <f aca="false">IF(B36&gt;=2500,J36,IF(OR(M36="SSD",M36="NVME",O36="SSD",O36="NVME"),MIN(4,J36),MIN(3,J36)))</f>
        <v>3</v>
      </c>
      <c r="L36" s="31" t="s">
        <v>42</v>
      </c>
      <c r="M36" s="23" t="s">
        <v>57</v>
      </c>
      <c r="N36" s="23" t="s">
        <v>60</v>
      </c>
      <c r="O36" s="23"/>
      <c r="P36" s="23"/>
      <c r="Q36" s="23" t="s">
        <v>49</v>
      </c>
      <c r="R36" s="27" t="str">
        <f aca="false">VLOOKUP(K36,Param!$AA$7:$AB$15,2,0)</f>
        <v>C</v>
      </c>
      <c r="S36" s="32"/>
      <c r="T36" s="28"/>
      <c r="U36" s="28"/>
      <c r="V36" s="28"/>
      <c r="W36" s="28"/>
      <c r="X36" s="28"/>
      <c r="Y36" s="29"/>
      <c r="Z36" s="27"/>
      <c r="AA36" s="29"/>
      <c r="AB36" s="27"/>
      <c r="AC36" s="27"/>
      <c r="AD36" s="29"/>
      <c r="AE36" s="27"/>
      <c r="AF36" s="30"/>
      <c r="AG36" s="27"/>
      <c r="AH36" s="27"/>
      <c r="AI36" s="30"/>
      <c r="AJ36" s="30"/>
      <c r="AK36" s="27"/>
      <c r="AL36" s="30"/>
      <c r="AM36" s="27"/>
      <c r="AN36" s="27"/>
      <c r="AO36" s="27"/>
      <c r="AP36" s="27"/>
      <c r="AQ36" s="27"/>
      <c r="AR36" s="27"/>
    </row>
    <row r="37" customFormat="false" ht="13.8" hidden="false" customHeight="false" outlineLevel="0" collapsed="false">
      <c r="B37" s="23" t="n">
        <f aca="false">VALUE(RIGHT(L37,LEN(L37)-14))</f>
        <v>2500</v>
      </c>
      <c r="C37" s="24" t="n">
        <f aca="false">VLOOKUP(B37,Param!$K$7:$M$15,3,1)</f>
        <v>2</v>
      </c>
      <c r="D37" s="24" t="n">
        <f aca="false">VLOOKUP(M37&amp; TEXT(VALUE(LEFT(N37,LEN(N37)-2)),"00000")  ,Param!$S$7:$W$20,5,1)</f>
        <v>2</v>
      </c>
      <c r="E37" s="24" t="n">
        <f aca="false">IF(O37="",0,VLOOKUP(O37&amp; TEXT(VALUE(LEFT(P37,LEN(P37)-2)),"00000")  ,Param!$S$7:$W$20,5,1))</f>
        <v>0</v>
      </c>
      <c r="F37" s="24" t="n">
        <f aca="false">Param!$AE$7</f>
        <v>4</v>
      </c>
      <c r="G37" s="1" t="n">
        <f aca="false">MIN(F37,E37+D37)</f>
        <v>2</v>
      </c>
      <c r="H37" s="24" t="n">
        <f aca="false">VLOOKUP(VALUE(LEFT(Q37,LEN(Q37)-2)),Param!$O$7:$Q$15,3,1)</f>
        <v>1</v>
      </c>
      <c r="I37" s="24" t="n">
        <f aca="false">C37+H37+G37</f>
        <v>5</v>
      </c>
      <c r="J37" s="24" t="n">
        <f aca="false">VLOOKUP(I37,Param!$Y$7:$AA$15,3,1)</f>
        <v>3</v>
      </c>
      <c r="K37" s="25" t="n">
        <f aca="false">IF(B37&gt;=2500,J37,IF(OR(M37="SSD",M37="NVME",O37="SSD",O37="NVME"),MIN(4,J37),MIN(3,J37)))</f>
        <v>3</v>
      </c>
      <c r="L37" s="31" t="s">
        <v>42</v>
      </c>
      <c r="M37" s="23" t="s">
        <v>57</v>
      </c>
      <c r="N37" s="23" t="s">
        <v>58</v>
      </c>
      <c r="O37" s="23"/>
      <c r="P37" s="23"/>
      <c r="Q37" s="23" t="s">
        <v>49</v>
      </c>
      <c r="R37" s="27" t="str">
        <f aca="false">VLOOKUP(K37,Param!$AA$7:$AB$15,2,0)</f>
        <v>C</v>
      </c>
      <c r="S37" s="32"/>
      <c r="T37" s="28"/>
      <c r="U37" s="28"/>
      <c r="V37" s="28"/>
      <c r="W37" s="28"/>
      <c r="X37" s="28"/>
      <c r="Y37" s="29"/>
      <c r="Z37" s="27"/>
      <c r="AA37" s="29"/>
      <c r="AB37" s="27"/>
      <c r="AC37" s="27"/>
      <c r="AD37" s="29"/>
      <c r="AE37" s="27"/>
      <c r="AF37" s="30"/>
      <c r="AG37" s="27"/>
      <c r="AH37" s="27"/>
      <c r="AI37" s="30"/>
      <c r="AJ37" s="30"/>
      <c r="AK37" s="27"/>
      <c r="AL37" s="30"/>
      <c r="AM37" s="27"/>
      <c r="AN37" s="27"/>
      <c r="AO37" s="27"/>
      <c r="AP37" s="27"/>
      <c r="AQ37" s="27"/>
      <c r="AR37" s="27"/>
    </row>
    <row r="38" customFormat="false" ht="13.8" hidden="false" customHeight="false" outlineLevel="0" collapsed="false">
      <c r="B38" s="23" t="n">
        <f aca="false">VALUE(RIGHT(L38,LEN(L38)-14))</f>
        <v>2500</v>
      </c>
      <c r="C38" s="24" t="n">
        <f aca="false">VLOOKUP(B38,Param!$K$7:$M$15,3,1)</f>
        <v>2</v>
      </c>
      <c r="D38" s="24" t="n">
        <f aca="false">VLOOKUP(M38&amp; TEXT(VALUE(LEFT(N38,LEN(N38)-2)),"00000")  ,Param!$S$7:$W$20,5,1)</f>
        <v>4</v>
      </c>
      <c r="E38" s="24" t="n">
        <f aca="false">IF(O38="",0,VLOOKUP(O38&amp; TEXT(VALUE(LEFT(P38,LEN(P38)-2)),"00000")  ,Param!$S$7:$W$20,5,1))</f>
        <v>0</v>
      </c>
      <c r="F38" s="24" t="n">
        <f aca="false">Param!$AE$7</f>
        <v>4</v>
      </c>
      <c r="G38" s="1" t="n">
        <f aca="false">MIN(F38,E38+D38)</f>
        <v>4</v>
      </c>
      <c r="H38" s="24" t="n">
        <f aca="false">VLOOKUP(VALUE(LEFT(Q38,LEN(Q38)-2)),Param!$O$7:$Q$15,3,1)</f>
        <v>1</v>
      </c>
      <c r="I38" s="24" t="n">
        <f aca="false">C38+H38+G38</f>
        <v>7</v>
      </c>
      <c r="J38" s="24" t="n">
        <f aca="false">VLOOKUP(I38,Param!$Y$7:$AA$15,3,1)</f>
        <v>4</v>
      </c>
      <c r="K38" s="25" t="n">
        <f aca="false">IF(B38&gt;=2500,J38,IF(OR(M38="SSD",M38="NVME",O38="SSD",O38="NVME"),MIN(4,J38),MIN(3,J38)))</f>
        <v>4</v>
      </c>
      <c r="L38" s="31" t="s">
        <v>42</v>
      </c>
      <c r="M38" s="23" t="s">
        <v>57</v>
      </c>
      <c r="N38" s="23" t="s">
        <v>54</v>
      </c>
      <c r="O38" s="23"/>
      <c r="P38" s="23"/>
      <c r="Q38" s="23" t="s">
        <v>49</v>
      </c>
      <c r="R38" s="27" t="str">
        <f aca="false">VLOOKUP(K38,Param!$AA$7:$AB$15,2,0)</f>
        <v>B</v>
      </c>
      <c r="S38" s="32"/>
      <c r="T38" s="28"/>
      <c r="U38" s="28"/>
      <c r="V38" s="28"/>
      <c r="W38" s="28"/>
      <c r="X38" s="28"/>
      <c r="Y38" s="29"/>
      <c r="Z38" s="27"/>
      <c r="AA38" s="29"/>
      <c r="AB38" s="27"/>
      <c r="AC38" s="27"/>
      <c r="AD38" s="29"/>
      <c r="AE38" s="27"/>
      <c r="AF38" s="30"/>
      <c r="AG38" s="27"/>
      <c r="AH38" s="27"/>
      <c r="AI38" s="30"/>
      <c r="AJ38" s="30"/>
      <c r="AK38" s="27"/>
      <c r="AL38" s="30"/>
      <c r="AM38" s="27"/>
      <c r="AN38" s="27"/>
      <c r="AO38" s="27"/>
      <c r="AP38" s="27"/>
      <c r="AQ38" s="27"/>
      <c r="AR38" s="27"/>
    </row>
    <row r="39" customFormat="false" ht="13.8" hidden="false" customHeight="false" outlineLevel="0" collapsed="false">
      <c r="B39" s="23" t="n">
        <f aca="false">VALUE(RIGHT(L39,LEN(L39)-14))</f>
        <v>2500</v>
      </c>
      <c r="C39" s="24" t="n">
        <f aca="false">VLOOKUP(B39,Param!$K$7:$M$15,3,1)</f>
        <v>2</v>
      </c>
      <c r="D39" s="24" t="n">
        <f aca="false">VLOOKUP(M39&amp; TEXT(VALUE(LEFT(N39,LEN(N39)-2)),"00000")  ,Param!$S$7:$W$20,5,1)</f>
        <v>4</v>
      </c>
      <c r="E39" s="24" t="n">
        <f aca="false">IF(O39="",0,VLOOKUP(O39&amp; TEXT(VALUE(LEFT(P39,LEN(P39)-2)),"00000")  ,Param!$S$7:$W$20,5,1))</f>
        <v>0</v>
      </c>
      <c r="F39" s="24" t="n">
        <f aca="false">Param!$AE$7</f>
        <v>4</v>
      </c>
      <c r="G39" s="1" t="n">
        <f aca="false">MIN(F39,E39+D39)</f>
        <v>4</v>
      </c>
      <c r="H39" s="24" t="n">
        <f aca="false">VLOOKUP(VALUE(LEFT(Q39,LEN(Q39)-2)),Param!$O$7:$Q$15,3,1)</f>
        <v>-8</v>
      </c>
      <c r="I39" s="24" t="n">
        <f aca="false">C39+H39+G39</f>
        <v>-2</v>
      </c>
      <c r="J39" s="24" t="n">
        <f aca="false">VLOOKUP(I39,Param!$Y$7:$AA$15,3,1)</f>
        <v>1</v>
      </c>
      <c r="K39" s="25" t="n">
        <f aca="false">IF(B39&gt;=2500,J39,IF(OR(M39="SSD",M39="NVME",O39="SSD",O39="NVME"),MIN(4,J39),MIN(3,J39)))</f>
        <v>1</v>
      </c>
      <c r="L39" s="31" t="s">
        <v>42</v>
      </c>
      <c r="M39" s="23" t="s">
        <v>57</v>
      </c>
      <c r="N39" s="23" t="s">
        <v>44</v>
      </c>
      <c r="O39" s="23"/>
      <c r="P39" s="23"/>
      <c r="Q39" s="23" t="s">
        <v>48</v>
      </c>
      <c r="R39" s="27" t="str">
        <f aca="false">VLOOKUP(K39,Param!$AA$7:$AB$15,2,0)</f>
        <v>INVENDABLE</v>
      </c>
      <c r="S39" s="32"/>
      <c r="T39" s="28"/>
      <c r="U39" s="28"/>
      <c r="V39" s="28"/>
      <c r="W39" s="28"/>
      <c r="X39" s="28"/>
      <c r="Y39" s="29"/>
      <c r="Z39" s="27"/>
      <c r="AA39" s="29"/>
      <c r="AB39" s="27"/>
      <c r="AC39" s="27"/>
      <c r="AD39" s="29"/>
      <c r="AE39" s="27"/>
      <c r="AF39" s="30"/>
      <c r="AG39" s="27"/>
      <c r="AH39" s="27"/>
      <c r="AI39" s="30"/>
      <c r="AJ39" s="30"/>
      <c r="AK39" s="27"/>
      <c r="AL39" s="30"/>
      <c r="AM39" s="27"/>
      <c r="AN39" s="27"/>
      <c r="AO39" s="27"/>
      <c r="AP39" s="27"/>
      <c r="AQ39" s="27"/>
      <c r="AR39" s="27"/>
    </row>
    <row r="40" customFormat="false" ht="13.8" hidden="false" customHeight="false" outlineLevel="0" collapsed="false">
      <c r="B40" s="23" t="n">
        <f aca="false">VALUE(RIGHT(L40,LEN(L40)-14))</f>
        <v>2500</v>
      </c>
      <c r="C40" s="24" t="n">
        <f aca="false">VLOOKUP(B40,Param!$K$7:$M$15,3,1)</f>
        <v>2</v>
      </c>
      <c r="D40" s="24" t="n">
        <f aca="false">VLOOKUP(M40&amp; TEXT(VALUE(LEFT(N40,LEN(N40)-2)),"00000")  ,Param!$S$7:$W$20,5,1)</f>
        <v>4</v>
      </c>
      <c r="E40" s="24" t="n">
        <f aca="false">IF(O40="",0,VLOOKUP(O40&amp; TEXT(VALUE(LEFT(P40,LEN(P40)-2)),"00000")  ,Param!$S$7:$W$20,5,1))</f>
        <v>0</v>
      </c>
      <c r="F40" s="24" t="n">
        <f aca="false">Param!$AE$7</f>
        <v>4</v>
      </c>
      <c r="G40" s="1" t="n">
        <f aca="false">MIN(F40,E40+D40)</f>
        <v>4</v>
      </c>
      <c r="H40" s="24" t="n">
        <f aca="false">VLOOKUP(VALUE(LEFT(Q40,LEN(Q40)-2)),Param!$O$7:$Q$15,3,1)</f>
        <v>3</v>
      </c>
      <c r="I40" s="24" t="n">
        <f aca="false">C40+H40+G40</f>
        <v>9</v>
      </c>
      <c r="J40" s="24" t="n">
        <f aca="false">VLOOKUP(I40,Param!$Y$7:$AA$15,3,1)</f>
        <v>5</v>
      </c>
      <c r="K40" s="25" t="n">
        <f aca="false">IF(B40&gt;=2500,J40,IF(OR(M40="SSD",M40="NVME",O40="SSD",O40="NVME"),MIN(4,J40),MIN(3,J40)))</f>
        <v>5</v>
      </c>
      <c r="L40" s="31" t="s">
        <v>42</v>
      </c>
      <c r="M40" s="23" t="s">
        <v>57</v>
      </c>
      <c r="N40" s="23" t="s">
        <v>44</v>
      </c>
      <c r="O40" s="23"/>
      <c r="P40" s="23"/>
      <c r="Q40" s="23" t="s">
        <v>55</v>
      </c>
      <c r="R40" s="27" t="str">
        <f aca="false">VLOOKUP(K40,Param!$AA$7:$AB$15,2,0)</f>
        <v>A</v>
      </c>
      <c r="S40" s="32"/>
      <c r="T40" s="28"/>
      <c r="U40" s="28"/>
      <c r="V40" s="28"/>
      <c r="W40" s="28"/>
      <c r="X40" s="28"/>
      <c r="Y40" s="29"/>
      <c r="Z40" s="27"/>
      <c r="AA40" s="29"/>
      <c r="AB40" s="27"/>
      <c r="AC40" s="27"/>
      <c r="AD40" s="29"/>
      <c r="AE40" s="27"/>
      <c r="AF40" s="30"/>
      <c r="AG40" s="27"/>
      <c r="AH40" s="27"/>
      <c r="AI40" s="30"/>
      <c r="AJ40" s="30"/>
      <c r="AK40" s="27"/>
      <c r="AL40" s="30"/>
      <c r="AM40" s="27"/>
      <c r="AN40" s="27"/>
      <c r="AO40" s="27"/>
      <c r="AP40" s="27"/>
      <c r="AQ40" s="27"/>
      <c r="AR40" s="27"/>
    </row>
    <row r="41" customFormat="false" ht="13.8" hidden="false" customHeight="false" outlineLevel="0" collapsed="false">
      <c r="B41" s="23" t="n">
        <f aca="false">VALUE(RIGHT(L41,LEN(L41)-14))</f>
        <v>2500</v>
      </c>
      <c r="C41" s="24" t="n">
        <f aca="false">VLOOKUP(B41,Param!$K$7:$M$15,3,1)</f>
        <v>2</v>
      </c>
      <c r="D41" s="24" t="n">
        <f aca="false">VLOOKUP(M41&amp; TEXT(VALUE(LEFT(N41,LEN(N41)-2)),"00000")  ,Param!$S$7:$W$20,5,1)</f>
        <v>4</v>
      </c>
      <c r="E41" s="24" t="n">
        <f aca="false">IF(O41="",0,VLOOKUP(O41&amp; TEXT(VALUE(LEFT(P41,LEN(P41)-2)),"00000")  ,Param!$S$7:$W$20,5,1))</f>
        <v>0</v>
      </c>
      <c r="F41" s="24" t="n">
        <f aca="false">Param!$AE$7</f>
        <v>4</v>
      </c>
      <c r="G41" s="1" t="n">
        <f aca="false">MIN(F41,E41+D41)</f>
        <v>4</v>
      </c>
      <c r="H41" s="24" t="n">
        <f aca="false">VLOOKUP(VALUE(LEFT(Q41,LEN(Q41)-2)),Param!$O$7:$Q$15,3,1)</f>
        <v>4</v>
      </c>
      <c r="I41" s="24" t="n">
        <f aca="false">C41+H41+G41</f>
        <v>10</v>
      </c>
      <c r="J41" s="24" t="n">
        <f aca="false">VLOOKUP(I41,Param!$Y$7:$AA$15,3,1)</f>
        <v>5</v>
      </c>
      <c r="K41" s="25" t="n">
        <f aca="false">IF(B41&gt;=2500,J41,IF(OR(M41="SSD",M41="NVME",O41="SSD",O41="NVME"),MIN(4,J41),MIN(3,J41)))</f>
        <v>5</v>
      </c>
      <c r="L41" s="31" t="s">
        <v>42</v>
      </c>
      <c r="M41" s="23" t="s">
        <v>57</v>
      </c>
      <c r="N41" s="23" t="s">
        <v>44</v>
      </c>
      <c r="O41" s="23"/>
      <c r="P41" s="23"/>
      <c r="Q41" s="23" t="s">
        <v>45</v>
      </c>
      <c r="R41" s="27" t="str">
        <f aca="false">VLOOKUP(K41,Param!$AA$7:$AB$15,2,0)</f>
        <v>A</v>
      </c>
      <c r="S41" s="32"/>
      <c r="T41" s="28"/>
      <c r="U41" s="28"/>
      <c r="V41" s="28"/>
      <c r="W41" s="28"/>
      <c r="X41" s="28"/>
      <c r="Y41" s="29"/>
      <c r="Z41" s="27"/>
      <c r="AA41" s="29"/>
      <c r="AB41" s="27"/>
      <c r="AC41" s="27"/>
      <c r="AD41" s="29"/>
      <c r="AE41" s="27"/>
      <c r="AF41" s="30"/>
      <c r="AG41" s="27"/>
      <c r="AH41" s="27"/>
      <c r="AI41" s="30"/>
      <c r="AJ41" s="30"/>
      <c r="AK41" s="27"/>
      <c r="AL41" s="30"/>
      <c r="AM41" s="27"/>
      <c r="AN41" s="27"/>
      <c r="AO41" s="27"/>
      <c r="AP41" s="27"/>
      <c r="AQ41" s="27"/>
      <c r="AR41" s="27"/>
    </row>
    <row r="42" customFormat="false" ht="13.8" hidden="false" customHeight="false" outlineLevel="0" collapsed="false">
      <c r="B42" s="23" t="n">
        <f aca="false">VALUE(RIGHT(L42,LEN(L42)-14))</f>
        <v>1199</v>
      </c>
      <c r="C42" s="24" t="n">
        <f aca="false">VLOOKUP(B42,Param!$K$7:$M$15,3,1)</f>
        <v>-8</v>
      </c>
      <c r="D42" s="24" t="n">
        <f aca="false">VLOOKUP(M42&amp; TEXT(VALUE(LEFT(N42,LEN(N42)-2)),"00000")  ,Param!$S$7:$W$20,5,1)</f>
        <v>3</v>
      </c>
      <c r="E42" s="24" t="n">
        <f aca="false">IF(O42="",0,VLOOKUP(O42&amp; TEXT(VALUE(LEFT(P42,LEN(P42)-2)),"00000")  ,Param!$S$7:$W$20,5,1))</f>
        <v>0</v>
      </c>
      <c r="F42" s="24" t="n">
        <f aca="false">Param!$AE$7</f>
        <v>4</v>
      </c>
      <c r="G42" s="1" t="n">
        <f aca="false">MIN(F42,E42+D42)</f>
        <v>3</v>
      </c>
      <c r="H42" s="24" t="n">
        <f aca="false">VLOOKUP(VALUE(LEFT(Q42,LEN(Q42)-2)),Param!$O$7:$Q$15,3,1)</f>
        <v>-8</v>
      </c>
      <c r="I42" s="24" t="n">
        <f aca="false">C42+H42+G42</f>
        <v>-13</v>
      </c>
      <c r="J42" s="24" t="n">
        <f aca="false">VLOOKUP(I42,Param!$Y$7:$AA$15,3,1)</f>
        <v>1</v>
      </c>
      <c r="K42" s="25" t="n">
        <f aca="false">IF(B42&gt;=2500,J42,IF(OR(M42="SSD",M42="NVME",O42="SSD",O42="NVME"),MIN(4,J42),MIN(3,J42)))</f>
        <v>1</v>
      </c>
      <c r="L42" s="33" t="s">
        <v>46</v>
      </c>
      <c r="M42" s="23" t="s">
        <v>61</v>
      </c>
      <c r="N42" s="23" t="s">
        <v>58</v>
      </c>
      <c r="O42" s="23"/>
      <c r="P42" s="23"/>
      <c r="Q42" s="23" t="s">
        <v>48</v>
      </c>
      <c r="R42" s="27" t="str">
        <f aca="false">VLOOKUP(K42,Param!$AA$7:$AB$15,2,0)</f>
        <v>INVENDABLE</v>
      </c>
      <c r="S42" s="28"/>
      <c r="T42" s="28"/>
      <c r="U42" s="28"/>
      <c r="V42" s="28"/>
      <c r="W42" s="28"/>
      <c r="X42" s="28"/>
      <c r="Y42" s="29"/>
      <c r="Z42" s="27"/>
      <c r="AA42" s="29"/>
      <c r="AB42" s="27"/>
      <c r="AC42" s="27"/>
      <c r="AD42" s="29"/>
      <c r="AE42" s="27"/>
      <c r="AF42" s="30"/>
      <c r="AG42" s="27"/>
      <c r="AH42" s="27"/>
      <c r="AI42" s="30"/>
      <c r="AJ42" s="30"/>
      <c r="AK42" s="27"/>
      <c r="AL42" s="30"/>
      <c r="AM42" s="27"/>
      <c r="AN42" s="27"/>
      <c r="AO42" s="27"/>
      <c r="AP42" s="27"/>
      <c r="AQ42" s="27"/>
      <c r="AR42" s="27"/>
    </row>
    <row r="43" customFormat="false" ht="13.8" hidden="false" customHeight="false" outlineLevel="0" collapsed="false">
      <c r="B43" s="23" t="n">
        <f aca="false">VALUE(RIGHT(L43,LEN(L43)-14))</f>
        <v>1199</v>
      </c>
      <c r="C43" s="24" t="n">
        <f aca="false">VLOOKUP(B43,Param!$K$7:$M$15,3,1)</f>
        <v>-8</v>
      </c>
      <c r="D43" s="24" t="n">
        <f aca="false">VLOOKUP(M43&amp; TEXT(VALUE(LEFT(N43,LEN(N43)-2)),"00000")  ,Param!$S$7:$W$20,5,1)</f>
        <v>3</v>
      </c>
      <c r="E43" s="24" t="n">
        <f aca="false">IF(O43="",0,VLOOKUP(O43&amp; TEXT(VALUE(LEFT(P43,LEN(P43)-2)),"00000")  ,Param!$S$7:$W$20,5,1))</f>
        <v>0</v>
      </c>
      <c r="F43" s="24" t="n">
        <f aca="false">Param!$AE$7</f>
        <v>4</v>
      </c>
      <c r="G43" s="1" t="n">
        <f aca="false">MIN(F43,E43+D43)</f>
        <v>3</v>
      </c>
      <c r="H43" s="24" t="n">
        <f aca="false">VLOOKUP(VALUE(LEFT(Q43,LEN(Q43)-2)),Param!$O$7:$Q$15,3,1)</f>
        <v>1</v>
      </c>
      <c r="I43" s="24" t="n">
        <f aca="false">C43+H43+G43</f>
        <v>-4</v>
      </c>
      <c r="J43" s="24" t="n">
        <f aca="false">VLOOKUP(I43,Param!$Y$7:$AA$15,3,1)</f>
        <v>1</v>
      </c>
      <c r="K43" s="25" t="n">
        <f aca="false">IF(B43&gt;=2500,J43,IF(OR(M43="SSD",M43="NVME",O43="SSD",O43="NVME"),MIN(4,J43),MIN(3,J43)))</f>
        <v>1</v>
      </c>
      <c r="L43" s="33" t="s">
        <v>46</v>
      </c>
      <c r="M43" s="23" t="s">
        <v>61</v>
      </c>
      <c r="N43" s="23" t="s">
        <v>58</v>
      </c>
      <c r="O43" s="23"/>
      <c r="P43" s="23"/>
      <c r="Q43" s="23" t="s">
        <v>49</v>
      </c>
      <c r="R43" s="27" t="str">
        <f aca="false">VLOOKUP(K43,Param!$AA$7:$AB$15,2,0)</f>
        <v>INVENDABLE</v>
      </c>
      <c r="S43" s="28"/>
      <c r="T43" s="28"/>
      <c r="U43" s="28"/>
      <c r="V43" s="28"/>
      <c r="W43" s="28"/>
      <c r="X43" s="28"/>
      <c r="Y43" s="29"/>
      <c r="Z43" s="27"/>
      <c r="AA43" s="29"/>
      <c r="AB43" s="27"/>
      <c r="AC43" s="27"/>
      <c r="AD43" s="29"/>
      <c r="AE43" s="27"/>
      <c r="AF43" s="30"/>
      <c r="AG43" s="27"/>
      <c r="AH43" s="27"/>
      <c r="AI43" s="30"/>
      <c r="AJ43" s="30"/>
      <c r="AK43" s="27"/>
      <c r="AL43" s="30"/>
      <c r="AM43" s="27"/>
      <c r="AN43" s="27"/>
      <c r="AO43" s="27"/>
      <c r="AP43" s="27"/>
      <c r="AQ43" s="27"/>
      <c r="AR43" s="27"/>
    </row>
    <row r="44" customFormat="false" ht="13.8" hidden="false" customHeight="false" outlineLevel="0" collapsed="false">
      <c r="B44" s="23" t="n">
        <f aca="false">VALUE(RIGHT(L44,LEN(L44)-14))</f>
        <v>1200</v>
      </c>
      <c r="C44" s="24" t="n">
        <f aca="false">VLOOKUP(B44,Param!$K$7:$M$15,3,1)</f>
        <v>1</v>
      </c>
      <c r="D44" s="24" t="n">
        <f aca="false">VLOOKUP(M44&amp; TEXT(VALUE(LEFT(N44,LEN(N44)-2)),"00000")  ,Param!$S$7:$W$20,5,1)</f>
        <v>-8</v>
      </c>
      <c r="E44" s="24" t="n">
        <f aca="false">IF(O44="",0,VLOOKUP(O44&amp; TEXT(VALUE(LEFT(P44,LEN(P44)-2)),"00000")  ,Param!$S$7:$W$20,5,1))</f>
        <v>0</v>
      </c>
      <c r="F44" s="24" t="n">
        <f aca="false">Param!$AE$7</f>
        <v>4</v>
      </c>
      <c r="G44" s="1" t="n">
        <f aca="false">MIN(F44,E44+D44)</f>
        <v>-8</v>
      </c>
      <c r="H44" s="24" t="n">
        <f aca="false">VLOOKUP(VALUE(LEFT(Q44,LEN(Q44)-2)),Param!$O$7:$Q$15,3,1)</f>
        <v>1</v>
      </c>
      <c r="I44" s="24" t="n">
        <f aca="false">C44+H44+G44</f>
        <v>-6</v>
      </c>
      <c r="J44" s="24" t="n">
        <f aca="false">VLOOKUP(I44,Param!$Y$7:$AA$15,3,1)</f>
        <v>1</v>
      </c>
      <c r="K44" s="25" t="n">
        <f aca="false">IF(B44&gt;=2500,J44,IF(OR(M44="SSD",M44="NVME",O44="SSD",O44="NVME"),MIN(4,J44),MIN(3,J44)))</f>
        <v>1</v>
      </c>
      <c r="L44" s="34" t="s">
        <v>50</v>
      </c>
      <c r="M44" s="23" t="s">
        <v>61</v>
      </c>
      <c r="N44" s="23" t="s">
        <v>59</v>
      </c>
      <c r="O44" s="23"/>
      <c r="P44" s="23"/>
      <c r="Q44" s="23" t="s">
        <v>49</v>
      </c>
      <c r="R44" s="27" t="str">
        <f aca="false">VLOOKUP(K44,Param!$AA$7:$AB$15,2,0)</f>
        <v>INVENDABLE</v>
      </c>
      <c r="S44" s="28"/>
      <c r="T44" s="28"/>
      <c r="U44" s="28"/>
      <c r="V44" s="28"/>
      <c r="W44" s="28"/>
      <c r="X44" s="28"/>
      <c r="Y44" s="29"/>
      <c r="Z44" s="27"/>
      <c r="AA44" s="29"/>
      <c r="AB44" s="27"/>
      <c r="AC44" s="27"/>
      <c r="AD44" s="29"/>
      <c r="AE44" s="27"/>
      <c r="AF44" s="30"/>
      <c r="AG44" s="27"/>
      <c r="AH44" s="27"/>
      <c r="AI44" s="30"/>
      <c r="AJ44" s="30"/>
      <c r="AK44" s="27"/>
      <c r="AL44" s="30"/>
      <c r="AM44" s="27"/>
      <c r="AN44" s="27"/>
      <c r="AO44" s="27"/>
      <c r="AP44" s="27"/>
      <c r="AQ44" s="27"/>
      <c r="AR44" s="27"/>
    </row>
    <row r="45" customFormat="false" ht="13.8" hidden="false" customHeight="false" outlineLevel="0" collapsed="false">
      <c r="B45" s="23" t="n">
        <f aca="false">VALUE(RIGHT(L45,LEN(L45)-14))</f>
        <v>1200</v>
      </c>
      <c r="C45" s="24" t="n">
        <f aca="false">VLOOKUP(B45,Param!$K$7:$M$15,3,1)</f>
        <v>1</v>
      </c>
      <c r="D45" s="24" t="n">
        <f aca="false">VLOOKUP(M45&amp; TEXT(VALUE(LEFT(N45,LEN(N45)-2)),"00000")  ,Param!$S$7:$W$20,5,1)</f>
        <v>2</v>
      </c>
      <c r="E45" s="24" t="n">
        <f aca="false">IF(O45="",0,VLOOKUP(O45&amp; TEXT(VALUE(LEFT(P45,LEN(P45)-2)),"00000")  ,Param!$S$7:$W$20,5,1))</f>
        <v>0</v>
      </c>
      <c r="F45" s="24" t="n">
        <f aca="false">Param!$AE$7</f>
        <v>4</v>
      </c>
      <c r="G45" s="1" t="n">
        <f aca="false">MIN(F45,E45+D45)</f>
        <v>2</v>
      </c>
      <c r="H45" s="24" t="n">
        <f aca="false">VLOOKUP(VALUE(LEFT(Q45,LEN(Q45)-2)),Param!$O$7:$Q$15,3,1)</f>
        <v>1</v>
      </c>
      <c r="I45" s="24" t="n">
        <f aca="false">C45+H45+G45</f>
        <v>4</v>
      </c>
      <c r="J45" s="24" t="n">
        <f aca="false">VLOOKUP(I45,Param!$Y$7:$AA$15,3,1)</f>
        <v>3</v>
      </c>
      <c r="K45" s="25" t="n">
        <f aca="false">IF(B45&gt;=2500,J45,IF(OR(M45="SSD",M45="NVME",O45="SSD",O45="NVME"),MIN(4,J45),MIN(3,J45)))</f>
        <v>3</v>
      </c>
      <c r="L45" s="34" t="s">
        <v>50</v>
      </c>
      <c r="M45" s="23" t="s">
        <v>61</v>
      </c>
      <c r="N45" s="23" t="s">
        <v>60</v>
      </c>
      <c r="O45" s="23"/>
      <c r="P45" s="23"/>
      <c r="Q45" s="23" t="s">
        <v>49</v>
      </c>
      <c r="R45" s="27" t="str">
        <f aca="false">VLOOKUP(K45,Param!$AA$7:$AB$15,2,0)</f>
        <v>C</v>
      </c>
      <c r="S45" s="28"/>
      <c r="T45" s="28"/>
      <c r="U45" s="28"/>
      <c r="V45" s="28"/>
      <c r="W45" s="28"/>
      <c r="X45" s="28"/>
      <c r="Y45" s="29"/>
      <c r="Z45" s="27"/>
      <c r="AA45" s="29"/>
      <c r="AB45" s="27"/>
      <c r="AC45" s="27"/>
      <c r="AD45" s="29"/>
      <c r="AE45" s="27"/>
      <c r="AF45" s="30"/>
      <c r="AG45" s="27"/>
      <c r="AH45" s="27"/>
      <c r="AI45" s="30"/>
      <c r="AJ45" s="30"/>
      <c r="AK45" s="27"/>
      <c r="AL45" s="30"/>
      <c r="AM45" s="27"/>
      <c r="AN45" s="27"/>
      <c r="AO45" s="27"/>
      <c r="AP45" s="27"/>
      <c r="AQ45" s="27"/>
      <c r="AR45" s="27"/>
    </row>
    <row r="46" customFormat="false" ht="13.8" hidden="false" customHeight="false" outlineLevel="0" collapsed="false">
      <c r="B46" s="23" t="n">
        <f aca="false">VALUE(RIGHT(L46,LEN(L46)-14))</f>
        <v>1200</v>
      </c>
      <c r="C46" s="24" t="n">
        <f aca="false">VLOOKUP(B46,Param!$K$7:$M$15,3,1)</f>
        <v>1</v>
      </c>
      <c r="D46" s="24" t="n">
        <f aca="false">VLOOKUP(M46&amp; TEXT(VALUE(LEFT(N46,LEN(N46)-2)),"00000")  ,Param!$S$7:$W$20,5,1)</f>
        <v>3</v>
      </c>
      <c r="E46" s="24" t="n">
        <f aca="false">IF(O46="",0,VLOOKUP(O46&amp; TEXT(VALUE(LEFT(P46,LEN(P46)-2)),"00000")  ,Param!$S$7:$W$20,5,1))</f>
        <v>0</v>
      </c>
      <c r="F46" s="24" t="n">
        <f aca="false">Param!$AE$7</f>
        <v>4</v>
      </c>
      <c r="G46" s="1" t="n">
        <f aca="false">MIN(F46,E46+D46)</f>
        <v>3</v>
      </c>
      <c r="H46" s="24" t="n">
        <f aca="false">VLOOKUP(VALUE(LEFT(Q46,LEN(Q46)-2)),Param!$O$7:$Q$15,3,1)</f>
        <v>1</v>
      </c>
      <c r="I46" s="24" t="n">
        <f aca="false">C46+H46+G46</f>
        <v>5</v>
      </c>
      <c r="J46" s="24" t="n">
        <f aca="false">VLOOKUP(I46,Param!$Y$7:$AA$15,3,1)</f>
        <v>3</v>
      </c>
      <c r="K46" s="25" t="n">
        <f aca="false">IF(B46&gt;=2500,J46,IF(OR(M46="SSD",M46="NVME",O46="SSD",O46="NVME"),MIN(4,J46),MIN(3,J46)))</f>
        <v>3</v>
      </c>
      <c r="L46" s="34" t="s">
        <v>50</v>
      </c>
      <c r="M46" s="23" t="s">
        <v>61</v>
      </c>
      <c r="N46" s="23" t="s">
        <v>58</v>
      </c>
      <c r="O46" s="23"/>
      <c r="P46" s="23"/>
      <c r="Q46" s="23" t="s">
        <v>49</v>
      </c>
      <c r="R46" s="27" t="str">
        <f aca="false">VLOOKUP(K46,Param!$AA$7:$AB$15,2,0)</f>
        <v>C</v>
      </c>
      <c r="S46" s="28"/>
      <c r="T46" s="28"/>
      <c r="U46" s="28"/>
      <c r="V46" s="28"/>
      <c r="W46" s="28"/>
      <c r="X46" s="28"/>
      <c r="Y46" s="29"/>
      <c r="Z46" s="27"/>
      <c r="AA46" s="29"/>
      <c r="AB46" s="27"/>
      <c r="AC46" s="27"/>
      <c r="AD46" s="29"/>
      <c r="AE46" s="27"/>
      <c r="AF46" s="30"/>
      <c r="AG46" s="27"/>
      <c r="AH46" s="27"/>
      <c r="AI46" s="30"/>
      <c r="AJ46" s="30"/>
      <c r="AK46" s="27"/>
      <c r="AL46" s="30"/>
      <c r="AM46" s="27"/>
      <c r="AN46" s="27"/>
      <c r="AO46" s="27"/>
      <c r="AP46" s="27"/>
      <c r="AQ46" s="27"/>
      <c r="AR46" s="27"/>
    </row>
    <row r="47" customFormat="false" ht="13.8" hidden="false" customHeight="false" outlineLevel="0" collapsed="false">
      <c r="B47" s="23" t="n">
        <f aca="false">VALUE(RIGHT(L47,LEN(L47)-14))</f>
        <v>2499</v>
      </c>
      <c r="C47" s="24" t="n">
        <f aca="false">VLOOKUP(B47,Param!$K$7:$M$15,3,1)</f>
        <v>1</v>
      </c>
      <c r="D47" s="24" t="n">
        <f aca="false">VLOOKUP(M47&amp; TEXT(VALUE(LEFT(N47,LEN(N47)-2)),"00000")  ,Param!$S$7:$W$20,5,1)</f>
        <v>-8</v>
      </c>
      <c r="E47" s="24" t="n">
        <f aca="false">IF(O47="",0,VLOOKUP(O47&amp; TEXT(VALUE(LEFT(P47,LEN(P47)-2)),"00000")  ,Param!$S$7:$W$20,5,1))</f>
        <v>0</v>
      </c>
      <c r="F47" s="24" t="n">
        <f aca="false">Param!$AE$7</f>
        <v>4</v>
      </c>
      <c r="G47" s="1" t="n">
        <f aca="false">MIN(F47,E47+D47)</f>
        <v>-8</v>
      </c>
      <c r="H47" s="24" t="n">
        <f aca="false">VLOOKUP(VALUE(LEFT(Q47,LEN(Q47)-2)),Param!$O$7:$Q$15,3,1)</f>
        <v>1</v>
      </c>
      <c r="I47" s="24" t="n">
        <f aca="false">C47+H47+G47</f>
        <v>-6</v>
      </c>
      <c r="J47" s="24" t="n">
        <f aca="false">VLOOKUP(I47,Param!$Y$7:$AA$15,3,1)</f>
        <v>1</v>
      </c>
      <c r="K47" s="25" t="n">
        <f aca="false">IF(B47&gt;=2500,J47,IF(OR(M47="SSD",M47="NVME",O47="SSD",O47="NVME"),MIN(4,J47),MIN(3,J47)))</f>
        <v>1</v>
      </c>
      <c r="L47" s="35" t="s">
        <v>53</v>
      </c>
      <c r="M47" s="23" t="s">
        <v>61</v>
      </c>
      <c r="N47" s="23" t="s">
        <v>59</v>
      </c>
      <c r="O47" s="23"/>
      <c r="P47" s="23"/>
      <c r="Q47" s="23" t="s">
        <v>49</v>
      </c>
      <c r="R47" s="27" t="str">
        <f aca="false">VLOOKUP(K47,Param!$AA$7:$AB$15,2,0)</f>
        <v>INVENDABLE</v>
      </c>
      <c r="S47" s="32"/>
      <c r="T47" s="28"/>
      <c r="U47" s="28"/>
      <c r="V47" s="28"/>
      <c r="W47" s="28"/>
      <c r="X47" s="28"/>
      <c r="Y47" s="29"/>
      <c r="Z47" s="27"/>
      <c r="AA47" s="29"/>
      <c r="AB47" s="27"/>
      <c r="AC47" s="27"/>
      <c r="AD47" s="29"/>
      <c r="AE47" s="27"/>
      <c r="AF47" s="30"/>
      <c r="AG47" s="27"/>
      <c r="AH47" s="27"/>
      <c r="AI47" s="30"/>
      <c r="AJ47" s="30"/>
      <c r="AK47" s="27"/>
      <c r="AL47" s="30"/>
      <c r="AM47" s="27"/>
      <c r="AN47" s="27"/>
      <c r="AO47" s="27"/>
      <c r="AP47" s="27"/>
      <c r="AQ47" s="27"/>
      <c r="AR47" s="27"/>
    </row>
    <row r="48" customFormat="false" ht="13.8" hidden="false" customHeight="false" outlineLevel="0" collapsed="false">
      <c r="B48" s="23" t="n">
        <f aca="false">VALUE(RIGHT(L48,LEN(L48)-14))</f>
        <v>2499</v>
      </c>
      <c r="C48" s="24" t="n">
        <f aca="false">VLOOKUP(B48,Param!$K$7:$M$15,3,1)</f>
        <v>1</v>
      </c>
      <c r="D48" s="24" t="n">
        <f aca="false">VLOOKUP(M48&amp; TEXT(VALUE(LEFT(N48,LEN(N48)-2)),"00000")  ,Param!$S$7:$W$20,5,1)</f>
        <v>2</v>
      </c>
      <c r="E48" s="24" t="n">
        <f aca="false">IF(O48="",0,VLOOKUP(O48&amp; TEXT(VALUE(LEFT(P48,LEN(P48)-2)),"00000")  ,Param!$S$7:$W$20,5,1))</f>
        <v>0</v>
      </c>
      <c r="F48" s="24" t="n">
        <f aca="false">Param!$AE$7</f>
        <v>4</v>
      </c>
      <c r="G48" s="1" t="n">
        <f aca="false">MIN(F48,E48+D48)</f>
        <v>2</v>
      </c>
      <c r="H48" s="24" t="n">
        <f aca="false">VLOOKUP(VALUE(LEFT(Q48,LEN(Q48)-2)),Param!$O$7:$Q$15,3,1)</f>
        <v>1</v>
      </c>
      <c r="I48" s="24" t="n">
        <f aca="false">C48+H48+G48</f>
        <v>4</v>
      </c>
      <c r="J48" s="24" t="n">
        <f aca="false">VLOOKUP(I48,Param!$Y$7:$AA$15,3,1)</f>
        <v>3</v>
      </c>
      <c r="K48" s="25" t="n">
        <f aca="false">IF(B48&gt;=2500,J48,IF(OR(M48="SSD",M48="NVME",O48="SSD",O48="NVME"),MIN(4,J48),MIN(3,J48)))</f>
        <v>3</v>
      </c>
      <c r="L48" s="35" t="s">
        <v>53</v>
      </c>
      <c r="M48" s="23" t="s">
        <v>61</v>
      </c>
      <c r="N48" s="23" t="s">
        <v>60</v>
      </c>
      <c r="O48" s="23"/>
      <c r="P48" s="23"/>
      <c r="Q48" s="23" t="s">
        <v>49</v>
      </c>
      <c r="R48" s="27" t="str">
        <f aca="false">VLOOKUP(K48,Param!$AA$7:$AB$15,2,0)</f>
        <v>C</v>
      </c>
      <c r="S48" s="32"/>
      <c r="T48" s="28"/>
      <c r="U48" s="28"/>
      <c r="V48" s="28"/>
      <c r="W48" s="28"/>
      <c r="X48" s="28"/>
      <c r="Y48" s="29"/>
      <c r="Z48" s="27"/>
      <c r="AA48" s="29"/>
      <c r="AB48" s="27"/>
      <c r="AC48" s="27"/>
      <c r="AD48" s="29"/>
      <c r="AE48" s="27"/>
      <c r="AF48" s="30"/>
      <c r="AG48" s="27"/>
      <c r="AH48" s="27"/>
      <c r="AI48" s="30"/>
      <c r="AJ48" s="30"/>
      <c r="AK48" s="27"/>
      <c r="AL48" s="30"/>
      <c r="AM48" s="27"/>
      <c r="AN48" s="27"/>
      <c r="AO48" s="27"/>
      <c r="AP48" s="27"/>
      <c r="AQ48" s="27"/>
      <c r="AR48" s="27"/>
    </row>
    <row r="49" customFormat="false" ht="13.8" hidden="false" customHeight="false" outlineLevel="0" collapsed="false">
      <c r="B49" s="23" t="n">
        <f aca="false">VALUE(RIGHT(L49,LEN(L49)-14))</f>
        <v>2499</v>
      </c>
      <c r="C49" s="24" t="n">
        <f aca="false">VLOOKUP(B49,Param!$K$7:$M$15,3,1)</f>
        <v>1</v>
      </c>
      <c r="D49" s="24" t="n">
        <f aca="false">VLOOKUP(M49&amp; TEXT(VALUE(LEFT(N49,LEN(N49)-2)),"00000")  ,Param!$S$7:$W$20,5,1)</f>
        <v>3</v>
      </c>
      <c r="E49" s="24" t="n">
        <f aca="false">IF(O49="",0,VLOOKUP(O49&amp; TEXT(VALUE(LEFT(P49,LEN(P49)-2)),"00000")  ,Param!$S$7:$W$20,5,1))</f>
        <v>0</v>
      </c>
      <c r="F49" s="24" t="n">
        <f aca="false">Param!$AE$7</f>
        <v>4</v>
      </c>
      <c r="G49" s="1" t="n">
        <f aca="false">MIN(F49,E49+D49)</f>
        <v>3</v>
      </c>
      <c r="H49" s="24" t="n">
        <f aca="false">VLOOKUP(VALUE(LEFT(Q49,LEN(Q49)-2)),Param!$O$7:$Q$15,3,1)</f>
        <v>1</v>
      </c>
      <c r="I49" s="24" t="n">
        <f aca="false">C49+H49+G49</f>
        <v>5</v>
      </c>
      <c r="J49" s="24" t="n">
        <f aca="false">VLOOKUP(I49,Param!$Y$7:$AA$15,3,1)</f>
        <v>3</v>
      </c>
      <c r="K49" s="25" t="n">
        <f aca="false">IF(B49&gt;=2500,J49,IF(OR(M49="SSD",M49="NVME",O49="SSD",O49="NVME"),MIN(4,J49),MIN(3,J49)))</f>
        <v>3</v>
      </c>
      <c r="L49" s="35" t="s">
        <v>53</v>
      </c>
      <c r="M49" s="23" t="s">
        <v>61</v>
      </c>
      <c r="N49" s="23" t="s">
        <v>58</v>
      </c>
      <c r="O49" s="23"/>
      <c r="P49" s="23"/>
      <c r="Q49" s="23" t="s">
        <v>49</v>
      </c>
      <c r="R49" s="27" t="str">
        <f aca="false">VLOOKUP(K49,Param!$AA$7:$AB$15,2,0)</f>
        <v>C</v>
      </c>
      <c r="S49" s="32"/>
      <c r="T49" s="28"/>
      <c r="U49" s="28"/>
      <c r="V49" s="28"/>
      <c r="W49" s="28"/>
      <c r="X49" s="28"/>
      <c r="Y49" s="29"/>
      <c r="Z49" s="27"/>
      <c r="AA49" s="29"/>
      <c r="AB49" s="27"/>
      <c r="AC49" s="27"/>
      <c r="AD49" s="29"/>
      <c r="AE49" s="27"/>
      <c r="AF49" s="30"/>
      <c r="AG49" s="27"/>
      <c r="AH49" s="27"/>
      <c r="AI49" s="30"/>
      <c r="AJ49" s="30"/>
      <c r="AK49" s="27"/>
      <c r="AL49" s="30"/>
      <c r="AM49" s="27"/>
      <c r="AN49" s="27"/>
      <c r="AO49" s="27"/>
      <c r="AP49" s="27"/>
      <c r="AQ49" s="27"/>
      <c r="AR49" s="27"/>
    </row>
    <row r="50" customFormat="false" ht="13.8" hidden="false" customHeight="false" outlineLevel="0" collapsed="false">
      <c r="B50" s="23" t="n">
        <f aca="false">VALUE(RIGHT(L50,LEN(L50)-14))</f>
        <v>2499</v>
      </c>
      <c r="C50" s="24" t="n">
        <f aca="false">VLOOKUP(B50,Param!$K$7:$M$15,3,1)</f>
        <v>1</v>
      </c>
      <c r="D50" s="24" t="n">
        <f aca="false">VLOOKUP(M50&amp; TEXT(VALUE(LEFT(N50,LEN(N50)-2)),"00000")  ,Param!$S$7:$W$20,5,1)</f>
        <v>5</v>
      </c>
      <c r="E50" s="24" t="n">
        <f aca="false">IF(O50="",0,VLOOKUP(O50&amp; TEXT(VALUE(LEFT(P50,LEN(P50)-2)),"00000")  ,Param!$S$7:$W$20,5,1))</f>
        <v>0</v>
      </c>
      <c r="F50" s="24" t="n">
        <f aca="false">Param!$AE$7</f>
        <v>4</v>
      </c>
      <c r="G50" s="1" t="n">
        <f aca="false">MIN(F50,E50+D50)</f>
        <v>4</v>
      </c>
      <c r="H50" s="24" t="n">
        <f aca="false">VLOOKUP(VALUE(LEFT(Q50,LEN(Q50)-2)),Param!$O$7:$Q$15,3,1)</f>
        <v>3</v>
      </c>
      <c r="I50" s="24" t="n">
        <f aca="false">C50+H50+G50</f>
        <v>8</v>
      </c>
      <c r="J50" s="24" t="n">
        <f aca="false">VLOOKUP(I50,Param!$Y$7:$AA$15,3,1)</f>
        <v>5</v>
      </c>
      <c r="K50" s="25" t="n">
        <f aca="false">IF(B50&gt;=2500,J50,IF(OR(M50="SSD",M50="NVME",O50="SSD",O50="NVME"),MIN(4,J50),MIN(3,J50)))</f>
        <v>4</v>
      </c>
      <c r="L50" s="35" t="s">
        <v>53</v>
      </c>
      <c r="M50" s="23" t="s">
        <v>61</v>
      </c>
      <c r="N50" s="23" t="s">
        <v>54</v>
      </c>
      <c r="O50" s="23"/>
      <c r="P50" s="23"/>
      <c r="Q50" s="23" t="s">
        <v>55</v>
      </c>
      <c r="R50" s="27" t="str">
        <f aca="false">VLOOKUP(K50,Param!$AA$7:$AB$15,2,0)</f>
        <v>B</v>
      </c>
      <c r="S50" s="32"/>
      <c r="T50" s="28"/>
      <c r="U50" s="28"/>
      <c r="V50" s="28"/>
      <c r="W50" s="28"/>
      <c r="X50" s="28"/>
      <c r="Y50" s="29"/>
      <c r="Z50" s="27"/>
      <c r="AA50" s="29"/>
      <c r="AB50" s="27"/>
      <c r="AC50" s="27"/>
      <c r="AD50" s="29"/>
      <c r="AE50" s="27"/>
      <c r="AF50" s="30"/>
      <c r="AG50" s="27"/>
      <c r="AH50" s="27"/>
      <c r="AI50" s="30"/>
      <c r="AJ50" s="30"/>
      <c r="AK50" s="27"/>
      <c r="AL50" s="30"/>
      <c r="AM50" s="27"/>
      <c r="AN50" s="27"/>
      <c r="AO50" s="27"/>
      <c r="AP50" s="27"/>
      <c r="AQ50" s="27"/>
      <c r="AR50" s="27"/>
    </row>
    <row r="51" customFormat="false" ht="13.8" hidden="false" customHeight="false" outlineLevel="0" collapsed="false">
      <c r="B51" s="23" t="n">
        <f aca="false">VALUE(RIGHT(L51,LEN(L51)-14))</f>
        <v>2499</v>
      </c>
      <c r="C51" s="24" t="n">
        <f aca="false">VLOOKUP(B51,Param!$K$7:$M$15,3,1)</f>
        <v>1</v>
      </c>
      <c r="D51" s="24" t="n">
        <f aca="false">VLOOKUP(M51&amp; TEXT(VALUE(LEFT(N51,LEN(N51)-2)),"00000")  ,Param!$S$7:$W$20,5,1)</f>
        <v>5</v>
      </c>
      <c r="E51" s="24" t="n">
        <f aca="false">IF(O51="",0,VLOOKUP(O51&amp; TEXT(VALUE(LEFT(P51,LEN(P51)-2)),"00000")  ,Param!$S$7:$W$20,5,1))</f>
        <v>0</v>
      </c>
      <c r="F51" s="24" t="n">
        <f aca="false">Param!$AE$7</f>
        <v>4</v>
      </c>
      <c r="G51" s="1" t="n">
        <f aca="false">MIN(F51,E51+D51)</f>
        <v>4</v>
      </c>
      <c r="H51" s="24" t="n">
        <f aca="false">VLOOKUP(VALUE(LEFT(Q51,LEN(Q51)-2)),Param!$O$7:$Q$15,3,1)</f>
        <v>3</v>
      </c>
      <c r="I51" s="24" t="n">
        <f aca="false">C51+H51+G51</f>
        <v>8</v>
      </c>
      <c r="J51" s="24" t="n">
        <f aca="false">VLOOKUP(I51,Param!$Y$7:$AA$15,3,1)</f>
        <v>5</v>
      </c>
      <c r="K51" s="25" t="n">
        <f aca="false">IF(B51&gt;=2500,J51,IF(OR(M51="SSD",M51="NVME",O51="SSD",O51="NVME"),MIN(4,J51),MIN(3,J51)))</f>
        <v>4</v>
      </c>
      <c r="L51" s="35" t="s">
        <v>53</v>
      </c>
      <c r="M51" s="23" t="s">
        <v>61</v>
      </c>
      <c r="N51" s="23" t="s">
        <v>44</v>
      </c>
      <c r="O51" s="23"/>
      <c r="P51" s="23"/>
      <c r="Q51" s="23" t="s">
        <v>55</v>
      </c>
      <c r="R51" s="27" t="str">
        <f aca="false">VLOOKUP(K51,Param!$AA$7:$AB$15,2,0)</f>
        <v>B</v>
      </c>
      <c r="S51" s="32"/>
      <c r="T51" s="28"/>
      <c r="U51" s="28"/>
      <c r="V51" s="28"/>
      <c r="W51" s="28"/>
      <c r="X51" s="28"/>
      <c r="Y51" s="29"/>
      <c r="Z51" s="27"/>
      <c r="AA51" s="29"/>
      <c r="AB51" s="27"/>
      <c r="AC51" s="27"/>
      <c r="AD51" s="29"/>
      <c r="AE51" s="27"/>
      <c r="AF51" s="30"/>
      <c r="AG51" s="27"/>
      <c r="AH51" s="27"/>
      <c r="AI51" s="30"/>
      <c r="AJ51" s="30"/>
      <c r="AK51" s="27"/>
      <c r="AL51" s="30"/>
      <c r="AM51" s="27"/>
      <c r="AN51" s="27"/>
      <c r="AO51" s="27"/>
      <c r="AP51" s="27"/>
      <c r="AQ51" s="27"/>
      <c r="AR51" s="27"/>
    </row>
    <row r="52" customFormat="false" ht="13.8" hidden="false" customHeight="false" outlineLevel="0" collapsed="false">
      <c r="B52" s="23" t="n">
        <f aca="false">VALUE(RIGHT(L52,LEN(L52)-14))</f>
        <v>2499</v>
      </c>
      <c r="C52" s="24" t="n">
        <f aca="false">VLOOKUP(B52,Param!$K$7:$M$15,3,1)</f>
        <v>1</v>
      </c>
      <c r="D52" s="24" t="n">
        <f aca="false">VLOOKUP(M52&amp; TEXT(VALUE(LEFT(N52,LEN(N52)-2)),"00000")  ,Param!$S$7:$W$20,5,1)</f>
        <v>5</v>
      </c>
      <c r="E52" s="24" t="n">
        <f aca="false">IF(O52="",0,VLOOKUP(O52&amp; TEXT(VALUE(LEFT(P52,LEN(P52)-2)),"00000")  ,Param!$S$7:$W$20,5,1))</f>
        <v>0</v>
      </c>
      <c r="F52" s="24" t="n">
        <f aca="false">Param!$AE$7</f>
        <v>4</v>
      </c>
      <c r="G52" s="1" t="n">
        <f aca="false">MIN(F52,E52+D52)</f>
        <v>4</v>
      </c>
      <c r="H52" s="24" t="n">
        <f aca="false">VLOOKUP(VALUE(LEFT(Q52,LEN(Q52)-2)),Param!$O$7:$Q$15,3,1)</f>
        <v>4</v>
      </c>
      <c r="I52" s="24" t="n">
        <f aca="false">C52+H52+G52</f>
        <v>9</v>
      </c>
      <c r="J52" s="24" t="n">
        <f aca="false">VLOOKUP(I52,Param!$Y$7:$AA$15,3,1)</f>
        <v>5</v>
      </c>
      <c r="K52" s="25" t="n">
        <f aca="false">IF(B52&gt;=2500,J52,IF(OR(M52="SSD",M52="NVME",O52="SSD",O52="NVME"),MIN(4,J52),MIN(3,J52)))</f>
        <v>4</v>
      </c>
      <c r="L52" s="35" t="s">
        <v>53</v>
      </c>
      <c r="M52" s="23" t="s">
        <v>61</v>
      </c>
      <c r="N52" s="23" t="s">
        <v>44</v>
      </c>
      <c r="O52" s="23"/>
      <c r="P52" s="23"/>
      <c r="Q52" s="23" t="s">
        <v>45</v>
      </c>
      <c r="R52" s="27" t="str">
        <f aca="false">VLOOKUP(K52,Param!$AA$7:$AB$15,2,0)</f>
        <v>B</v>
      </c>
      <c r="S52" s="32"/>
      <c r="T52" s="28"/>
      <c r="U52" s="28"/>
      <c r="V52" s="28"/>
      <c r="W52" s="28"/>
      <c r="X52" s="28"/>
      <c r="Y52" s="29"/>
      <c r="Z52" s="27"/>
      <c r="AA52" s="29"/>
      <c r="AB52" s="27"/>
      <c r="AC52" s="27"/>
      <c r="AD52" s="29"/>
      <c r="AE52" s="27"/>
      <c r="AF52" s="30"/>
      <c r="AG52" s="27"/>
      <c r="AH52" s="27"/>
      <c r="AI52" s="30"/>
      <c r="AJ52" s="30"/>
      <c r="AK52" s="27"/>
      <c r="AL52" s="30"/>
      <c r="AM52" s="27"/>
      <c r="AN52" s="27"/>
      <c r="AO52" s="27"/>
      <c r="AP52" s="27"/>
      <c r="AQ52" s="27"/>
      <c r="AR52" s="27"/>
    </row>
    <row r="53" customFormat="false" ht="13.8" hidden="false" customHeight="false" outlineLevel="0" collapsed="false">
      <c r="B53" s="23" t="n">
        <f aca="false">VALUE(RIGHT(L53,LEN(L53)-14))</f>
        <v>2500</v>
      </c>
      <c r="C53" s="24" t="n">
        <f aca="false">VLOOKUP(B53,Param!$K$7:$M$15,3,1)</f>
        <v>2</v>
      </c>
      <c r="D53" s="24" t="n">
        <f aca="false">VLOOKUP(M53&amp; TEXT(VALUE(LEFT(N53,LEN(N53)-2)),"00000")  ,Param!$S$7:$W$20,5,1)</f>
        <v>-8</v>
      </c>
      <c r="E53" s="24" t="n">
        <f aca="false">IF(O53="",0,VLOOKUP(O53&amp; TEXT(VALUE(LEFT(P53,LEN(P53)-2)),"00000")  ,Param!$S$7:$W$20,5,1))</f>
        <v>0</v>
      </c>
      <c r="F53" s="24" t="n">
        <f aca="false">Param!$AE$7</f>
        <v>4</v>
      </c>
      <c r="G53" s="1" t="n">
        <f aca="false">MIN(F53,E53+D53)</f>
        <v>-8</v>
      </c>
      <c r="H53" s="24" t="n">
        <f aca="false">VLOOKUP(VALUE(LEFT(Q53,LEN(Q53)-2)),Param!$O$7:$Q$15,3,1)</f>
        <v>1</v>
      </c>
      <c r="I53" s="24" t="n">
        <f aca="false">C53+H53+G53</f>
        <v>-5</v>
      </c>
      <c r="J53" s="24" t="n">
        <f aca="false">VLOOKUP(I53,Param!$Y$7:$AA$15,3,1)</f>
        <v>1</v>
      </c>
      <c r="K53" s="25" t="n">
        <f aca="false">IF(B53&gt;=2500,J53,IF(OR(M53="SSD",M53="NVME",O53="SSD",O53="NVME"),MIN(4,J53),MIN(3,J53)))</f>
        <v>1</v>
      </c>
      <c r="L53" s="31" t="s">
        <v>42</v>
      </c>
      <c r="M53" s="23" t="s">
        <v>61</v>
      </c>
      <c r="N53" s="23" t="s">
        <v>59</v>
      </c>
      <c r="O53" s="23"/>
      <c r="P53" s="23"/>
      <c r="Q53" s="23" t="s">
        <v>49</v>
      </c>
      <c r="R53" s="27" t="str">
        <f aca="false">VLOOKUP(K53,Param!$AA$7:$AB$15,2,0)</f>
        <v>INVENDABLE</v>
      </c>
      <c r="S53" s="32"/>
      <c r="T53" s="28"/>
      <c r="U53" s="28"/>
      <c r="V53" s="28"/>
      <c r="W53" s="28"/>
      <c r="X53" s="28"/>
      <c r="Y53" s="29"/>
      <c r="Z53" s="27"/>
      <c r="AA53" s="29"/>
      <c r="AB53" s="27"/>
      <c r="AC53" s="27"/>
      <c r="AD53" s="29"/>
      <c r="AE53" s="27"/>
      <c r="AF53" s="30"/>
      <c r="AG53" s="27"/>
      <c r="AH53" s="27"/>
      <c r="AI53" s="30"/>
      <c r="AJ53" s="30"/>
      <c r="AK53" s="27"/>
      <c r="AL53" s="30"/>
      <c r="AM53" s="27"/>
      <c r="AN53" s="27"/>
      <c r="AO53" s="27"/>
      <c r="AP53" s="27"/>
      <c r="AQ53" s="27"/>
      <c r="AR53" s="27"/>
    </row>
    <row r="54" customFormat="false" ht="13.8" hidden="false" customHeight="false" outlineLevel="0" collapsed="false">
      <c r="B54" s="23" t="n">
        <f aca="false">VALUE(RIGHT(L54,LEN(L54)-14))</f>
        <v>2500</v>
      </c>
      <c r="C54" s="24" t="n">
        <f aca="false">VLOOKUP(B54,Param!$K$7:$M$15,3,1)</f>
        <v>2</v>
      </c>
      <c r="D54" s="24" t="n">
        <f aca="false">VLOOKUP(M54&amp; TEXT(VALUE(LEFT(N54,LEN(N54)-2)),"00000")  ,Param!$S$7:$W$20,5,1)</f>
        <v>2</v>
      </c>
      <c r="E54" s="24" t="n">
        <f aca="false">IF(O54="",0,VLOOKUP(O54&amp; TEXT(VALUE(LEFT(P54,LEN(P54)-2)),"00000")  ,Param!$S$7:$W$20,5,1))</f>
        <v>0</v>
      </c>
      <c r="F54" s="24" t="n">
        <f aca="false">Param!$AE$7</f>
        <v>4</v>
      </c>
      <c r="G54" s="1" t="n">
        <f aca="false">MIN(F54,E54+D54)</f>
        <v>2</v>
      </c>
      <c r="H54" s="24" t="n">
        <f aca="false">VLOOKUP(VALUE(LEFT(Q54,LEN(Q54)-2)),Param!$O$7:$Q$15,3,1)</f>
        <v>1</v>
      </c>
      <c r="I54" s="24" t="n">
        <f aca="false">C54+H54+G54</f>
        <v>5</v>
      </c>
      <c r="J54" s="24" t="n">
        <f aca="false">VLOOKUP(I54,Param!$Y$7:$AA$15,3,1)</f>
        <v>3</v>
      </c>
      <c r="K54" s="25" t="n">
        <f aca="false">IF(B54&gt;=2500,J54,IF(OR(M54="SSD",M54="NVME",O54="SSD",O54="NVME"),MIN(4,J54),MIN(3,J54)))</f>
        <v>3</v>
      </c>
      <c r="L54" s="31" t="s">
        <v>42</v>
      </c>
      <c r="M54" s="23" t="s">
        <v>61</v>
      </c>
      <c r="N54" s="23" t="s">
        <v>60</v>
      </c>
      <c r="O54" s="23"/>
      <c r="P54" s="23"/>
      <c r="Q54" s="23" t="s">
        <v>49</v>
      </c>
      <c r="R54" s="27" t="str">
        <f aca="false">VLOOKUP(K54,Param!$AA$7:$AB$15,2,0)</f>
        <v>C</v>
      </c>
      <c r="S54" s="32"/>
      <c r="T54" s="28"/>
      <c r="U54" s="28"/>
      <c r="V54" s="28"/>
      <c r="W54" s="28"/>
      <c r="X54" s="28"/>
      <c r="Y54" s="29"/>
      <c r="Z54" s="27"/>
      <c r="AA54" s="29"/>
      <c r="AB54" s="27"/>
      <c r="AC54" s="27"/>
      <c r="AD54" s="29"/>
      <c r="AE54" s="27"/>
      <c r="AF54" s="30"/>
      <c r="AG54" s="27"/>
      <c r="AH54" s="27"/>
      <c r="AI54" s="30"/>
      <c r="AJ54" s="30"/>
      <c r="AK54" s="27"/>
      <c r="AL54" s="30"/>
      <c r="AM54" s="27"/>
      <c r="AN54" s="27"/>
      <c r="AO54" s="27"/>
      <c r="AP54" s="27"/>
      <c r="AQ54" s="27"/>
      <c r="AR54" s="27"/>
    </row>
    <row r="55" customFormat="false" ht="13.8" hidden="false" customHeight="false" outlineLevel="0" collapsed="false">
      <c r="B55" s="23" t="n">
        <f aca="false">VALUE(RIGHT(L55,LEN(L55)-14))</f>
        <v>2500</v>
      </c>
      <c r="C55" s="24" t="n">
        <f aca="false">VLOOKUP(B55,Param!$K$7:$M$15,3,1)</f>
        <v>2</v>
      </c>
      <c r="D55" s="24" t="n">
        <f aca="false">VLOOKUP(M55&amp; TEXT(VALUE(LEFT(N55,LEN(N55)-2)),"00000")  ,Param!$S$7:$W$20,5,1)</f>
        <v>3</v>
      </c>
      <c r="E55" s="24" t="n">
        <f aca="false">IF(O55="",0,VLOOKUP(O55&amp; TEXT(VALUE(LEFT(P55,LEN(P55)-2)),"00000")  ,Param!$S$7:$W$20,5,1))</f>
        <v>0</v>
      </c>
      <c r="F55" s="24" t="n">
        <f aca="false">Param!$AE$7</f>
        <v>4</v>
      </c>
      <c r="G55" s="1" t="n">
        <f aca="false">MIN(F55,E55+D55)</f>
        <v>3</v>
      </c>
      <c r="H55" s="24" t="n">
        <f aca="false">VLOOKUP(VALUE(LEFT(Q55,LEN(Q55)-2)),Param!$O$7:$Q$15,3,1)</f>
        <v>1</v>
      </c>
      <c r="I55" s="24" t="n">
        <f aca="false">C55+H55+G55</f>
        <v>6</v>
      </c>
      <c r="J55" s="24" t="n">
        <f aca="false">VLOOKUP(I55,Param!$Y$7:$AA$15,3,1)</f>
        <v>4</v>
      </c>
      <c r="K55" s="25" t="n">
        <f aca="false">IF(B55&gt;=2500,J55,IF(OR(M55="SSD",M55="NVME",O55="SSD",O55="NVME"),MIN(4,J55),MIN(3,J55)))</f>
        <v>4</v>
      </c>
      <c r="L55" s="31" t="s">
        <v>42</v>
      </c>
      <c r="M55" s="23" t="s">
        <v>61</v>
      </c>
      <c r="N55" s="23" t="s">
        <v>58</v>
      </c>
      <c r="O55" s="23"/>
      <c r="P55" s="23"/>
      <c r="Q55" s="23" t="s">
        <v>49</v>
      </c>
      <c r="R55" s="27" t="str">
        <f aca="false">VLOOKUP(K55,Param!$AA$7:$AB$15,2,0)</f>
        <v>B</v>
      </c>
      <c r="S55" s="32"/>
      <c r="T55" s="28"/>
      <c r="U55" s="28"/>
      <c r="V55" s="28"/>
      <c r="W55" s="28"/>
      <c r="X55" s="28"/>
      <c r="Y55" s="29"/>
      <c r="Z55" s="27"/>
      <c r="AA55" s="29"/>
      <c r="AB55" s="27"/>
      <c r="AC55" s="27"/>
      <c r="AD55" s="29"/>
      <c r="AE55" s="27"/>
      <c r="AF55" s="30"/>
      <c r="AG55" s="27"/>
      <c r="AH55" s="27"/>
      <c r="AI55" s="30"/>
      <c r="AJ55" s="30"/>
      <c r="AK55" s="27"/>
      <c r="AL55" s="30"/>
      <c r="AM55" s="27"/>
      <c r="AN55" s="27"/>
      <c r="AO55" s="27"/>
      <c r="AP55" s="27"/>
      <c r="AQ55" s="27"/>
      <c r="AR55" s="27"/>
    </row>
    <row r="56" customFormat="false" ht="13.8" hidden="false" customHeight="false" outlineLevel="0" collapsed="false">
      <c r="B56" s="23" t="n">
        <f aca="false">VALUE(RIGHT(L56,LEN(L56)-14))</f>
        <v>2500</v>
      </c>
      <c r="C56" s="24" t="n">
        <f aca="false">VLOOKUP(B56,Param!$K$7:$M$15,3,1)</f>
        <v>2</v>
      </c>
      <c r="D56" s="24" t="n">
        <f aca="false">VLOOKUP(M56&amp; TEXT(VALUE(LEFT(N56,LEN(N56)-2)),"00000")  ,Param!$S$7:$W$20,5,1)</f>
        <v>5</v>
      </c>
      <c r="E56" s="24" t="n">
        <f aca="false">IF(O56="",0,VLOOKUP(O56&amp; TEXT(VALUE(LEFT(P56,LEN(P56)-2)),"00000")  ,Param!$S$7:$W$20,5,1))</f>
        <v>0</v>
      </c>
      <c r="F56" s="24" t="n">
        <f aca="false">Param!$AE$7</f>
        <v>4</v>
      </c>
      <c r="G56" s="1" t="n">
        <f aca="false">MIN(F56,E56+D56)</f>
        <v>4</v>
      </c>
      <c r="H56" s="24" t="n">
        <f aca="false">VLOOKUP(VALUE(LEFT(Q56,LEN(Q56)-2)),Param!$O$7:$Q$15,3,1)</f>
        <v>1</v>
      </c>
      <c r="I56" s="24" t="n">
        <f aca="false">C56+H56+G56</f>
        <v>7</v>
      </c>
      <c r="J56" s="24" t="n">
        <f aca="false">VLOOKUP(I56,Param!$Y$7:$AA$15,3,1)</f>
        <v>4</v>
      </c>
      <c r="K56" s="25" t="n">
        <f aca="false">IF(B56&gt;=2500,J56,IF(OR(M56="SSD",M56="NVME",O56="SSD",O56="NVME"),MIN(4,J56),MIN(3,J56)))</f>
        <v>4</v>
      </c>
      <c r="L56" s="31" t="s">
        <v>42</v>
      </c>
      <c r="M56" s="23" t="s">
        <v>61</v>
      </c>
      <c r="N56" s="23" t="s">
        <v>54</v>
      </c>
      <c r="O56" s="23"/>
      <c r="P56" s="23"/>
      <c r="Q56" s="23" t="s">
        <v>49</v>
      </c>
      <c r="R56" s="27" t="str">
        <f aca="false">VLOOKUP(K56,Param!$AA$7:$AB$15,2,0)</f>
        <v>B</v>
      </c>
      <c r="S56" s="32"/>
      <c r="T56" s="28"/>
      <c r="U56" s="28"/>
      <c r="V56" s="28"/>
      <c r="W56" s="28"/>
      <c r="X56" s="28"/>
      <c r="Y56" s="29"/>
      <c r="Z56" s="27"/>
      <c r="AA56" s="29"/>
      <c r="AB56" s="27"/>
      <c r="AC56" s="27"/>
      <c r="AD56" s="29"/>
      <c r="AE56" s="27"/>
      <c r="AF56" s="30"/>
      <c r="AG56" s="27"/>
      <c r="AH56" s="27"/>
      <c r="AI56" s="30"/>
      <c r="AJ56" s="30"/>
      <c r="AK56" s="27"/>
      <c r="AL56" s="30"/>
      <c r="AM56" s="27"/>
      <c r="AN56" s="27"/>
      <c r="AO56" s="27"/>
      <c r="AP56" s="27"/>
      <c r="AQ56" s="27"/>
      <c r="AR56" s="27"/>
    </row>
    <row r="57" customFormat="false" ht="13.8" hidden="false" customHeight="false" outlineLevel="0" collapsed="false">
      <c r="B57" s="23" t="n">
        <f aca="false">VALUE(RIGHT(L57,LEN(L57)-14))</f>
        <v>2500</v>
      </c>
      <c r="C57" s="24" t="n">
        <f aca="false">VLOOKUP(B57,Param!$K$7:$M$15,3,1)</f>
        <v>2</v>
      </c>
      <c r="D57" s="24" t="n">
        <f aca="false">VLOOKUP(M57&amp; TEXT(VALUE(LEFT(N57,LEN(N57)-2)),"00000")  ,Param!$S$7:$W$20,5,1)</f>
        <v>5</v>
      </c>
      <c r="E57" s="24" t="n">
        <f aca="false">IF(O57="",0,VLOOKUP(O57&amp; TEXT(VALUE(LEFT(P57,LEN(P57)-2)),"00000")  ,Param!$S$7:$W$20,5,1))</f>
        <v>0</v>
      </c>
      <c r="F57" s="24" t="n">
        <f aca="false">Param!$AE$7</f>
        <v>4</v>
      </c>
      <c r="G57" s="1" t="n">
        <f aca="false">MIN(F57,E57+D57)</f>
        <v>4</v>
      </c>
      <c r="H57" s="24" t="n">
        <f aca="false">VLOOKUP(VALUE(LEFT(Q57,LEN(Q57)-2)),Param!$O$7:$Q$15,3,1)</f>
        <v>-8</v>
      </c>
      <c r="I57" s="24" t="n">
        <f aca="false">C57+H57+G57</f>
        <v>-2</v>
      </c>
      <c r="J57" s="24" t="n">
        <f aca="false">VLOOKUP(I57,Param!$Y$7:$AA$15,3,1)</f>
        <v>1</v>
      </c>
      <c r="K57" s="25" t="n">
        <f aca="false">IF(B57&gt;=2500,J57,IF(OR(M57="SSD",M57="NVME",O57="SSD",O57="NVME"),MIN(4,J57),MIN(3,J57)))</f>
        <v>1</v>
      </c>
      <c r="L57" s="31" t="s">
        <v>42</v>
      </c>
      <c r="M57" s="23" t="s">
        <v>61</v>
      </c>
      <c r="N57" s="23" t="s">
        <v>44</v>
      </c>
      <c r="O57" s="23"/>
      <c r="P57" s="23"/>
      <c r="Q57" s="23" t="s">
        <v>48</v>
      </c>
      <c r="R57" s="27" t="str">
        <f aca="false">VLOOKUP(K57,Param!$AA$7:$AB$15,2,0)</f>
        <v>INVENDABLE</v>
      </c>
      <c r="S57" s="32"/>
      <c r="T57" s="28"/>
      <c r="U57" s="28"/>
      <c r="V57" s="28"/>
      <c r="W57" s="28"/>
      <c r="X57" s="28"/>
      <c r="Y57" s="29"/>
      <c r="Z57" s="27"/>
      <c r="AA57" s="29"/>
      <c r="AB57" s="27"/>
      <c r="AC57" s="27"/>
      <c r="AD57" s="29"/>
      <c r="AE57" s="27"/>
      <c r="AF57" s="30"/>
      <c r="AG57" s="27"/>
      <c r="AH57" s="27"/>
      <c r="AI57" s="30"/>
      <c r="AJ57" s="30"/>
      <c r="AK57" s="27"/>
      <c r="AL57" s="30"/>
      <c r="AM57" s="27"/>
      <c r="AN57" s="27"/>
      <c r="AO57" s="27"/>
      <c r="AP57" s="27"/>
      <c r="AQ57" s="27"/>
      <c r="AR57" s="27"/>
    </row>
    <row r="58" customFormat="false" ht="13.8" hidden="false" customHeight="false" outlineLevel="0" collapsed="false">
      <c r="B58" s="23" t="n">
        <f aca="false">VALUE(RIGHT(L58,LEN(L58)-14))</f>
        <v>2500</v>
      </c>
      <c r="C58" s="24" t="n">
        <f aca="false">VLOOKUP(B58,Param!$K$7:$M$15,3,1)</f>
        <v>2</v>
      </c>
      <c r="D58" s="24" t="n">
        <f aca="false">VLOOKUP(M58&amp; TEXT(VALUE(LEFT(N58,LEN(N58)-2)),"00000")  ,Param!$S$7:$W$20,5,1)</f>
        <v>5</v>
      </c>
      <c r="E58" s="24" t="n">
        <f aca="false">IF(O58="",0,VLOOKUP(O58&amp; TEXT(VALUE(LEFT(P58,LEN(P58)-2)),"00000")  ,Param!$S$7:$W$20,5,1))</f>
        <v>0</v>
      </c>
      <c r="F58" s="24" t="n">
        <f aca="false">Param!$AE$7</f>
        <v>4</v>
      </c>
      <c r="G58" s="1" t="n">
        <f aca="false">MIN(F58,E58+D58)</f>
        <v>4</v>
      </c>
      <c r="H58" s="24" t="n">
        <f aca="false">VLOOKUP(VALUE(LEFT(Q58,LEN(Q58)-2)),Param!$O$7:$Q$15,3,1)</f>
        <v>3</v>
      </c>
      <c r="I58" s="24" t="n">
        <f aca="false">C58+H58+G58</f>
        <v>9</v>
      </c>
      <c r="J58" s="24" t="n">
        <f aca="false">VLOOKUP(I58,Param!$Y$7:$AA$15,3,1)</f>
        <v>5</v>
      </c>
      <c r="K58" s="25" t="n">
        <f aca="false">IF(B58&gt;=2500,J58,IF(OR(M58="SSD",M58="NVME",O58="SSD",O58="NVME"),MIN(4,J58),MIN(3,J58)))</f>
        <v>5</v>
      </c>
      <c r="L58" s="31" t="s">
        <v>42</v>
      </c>
      <c r="M58" s="23" t="s">
        <v>61</v>
      </c>
      <c r="N58" s="23" t="s">
        <v>44</v>
      </c>
      <c r="O58" s="23"/>
      <c r="P58" s="23"/>
      <c r="Q58" s="23" t="s">
        <v>55</v>
      </c>
      <c r="R58" s="27" t="str">
        <f aca="false">VLOOKUP(K58,Param!$AA$7:$AB$15,2,0)</f>
        <v>A</v>
      </c>
      <c r="S58" s="32"/>
      <c r="T58" s="28"/>
      <c r="U58" s="28"/>
      <c r="V58" s="28"/>
      <c r="W58" s="28"/>
      <c r="X58" s="28"/>
      <c r="Y58" s="29"/>
      <c r="Z58" s="27"/>
      <c r="AA58" s="29"/>
      <c r="AB58" s="27"/>
      <c r="AC58" s="27"/>
      <c r="AD58" s="29"/>
      <c r="AE58" s="27"/>
      <c r="AF58" s="30"/>
      <c r="AG58" s="27"/>
      <c r="AH58" s="27"/>
      <c r="AI58" s="30"/>
      <c r="AJ58" s="30"/>
      <c r="AK58" s="27"/>
      <c r="AL58" s="30"/>
      <c r="AM58" s="27"/>
      <c r="AN58" s="27"/>
      <c r="AO58" s="27"/>
      <c r="AP58" s="27"/>
      <c r="AQ58" s="27"/>
      <c r="AR58" s="27"/>
    </row>
    <row r="59" customFormat="false" ht="13.8" hidden="false" customHeight="false" outlineLevel="0" collapsed="false">
      <c r="B59" s="23" t="n">
        <f aca="false">VALUE(RIGHT(L59,LEN(L59)-14))</f>
        <v>2500</v>
      </c>
      <c r="C59" s="24" t="n">
        <f aca="false">VLOOKUP(B59,Param!$K$7:$M$15,3,1)</f>
        <v>2</v>
      </c>
      <c r="D59" s="24" t="n">
        <f aca="false">VLOOKUP(M59&amp; TEXT(VALUE(LEFT(N59,LEN(N59)-2)),"00000")  ,Param!$S$7:$W$20,5,1)</f>
        <v>5</v>
      </c>
      <c r="E59" s="24" t="n">
        <f aca="false">IF(O59="",0,VLOOKUP(O59&amp; TEXT(VALUE(LEFT(P59,LEN(P59)-2)),"00000")  ,Param!$S$7:$W$20,5,1))</f>
        <v>0</v>
      </c>
      <c r="F59" s="24" t="n">
        <f aca="false">Param!$AE$7</f>
        <v>4</v>
      </c>
      <c r="G59" s="1" t="n">
        <f aca="false">MIN(F59,E59+D59)</f>
        <v>4</v>
      </c>
      <c r="H59" s="24" t="n">
        <f aca="false">VLOOKUP(VALUE(LEFT(Q59,LEN(Q59)-2)),Param!$O$7:$Q$15,3,1)</f>
        <v>4</v>
      </c>
      <c r="I59" s="24" t="n">
        <f aca="false">C59+H59+G59</f>
        <v>10</v>
      </c>
      <c r="J59" s="24" t="n">
        <f aca="false">VLOOKUP(I59,Param!$Y$7:$AA$15,3,1)</f>
        <v>5</v>
      </c>
      <c r="K59" s="25" t="n">
        <f aca="false">IF(B59&gt;=2500,J59,IF(OR(M59="SSD",M59="NVME",O59="SSD",O59="NVME"),MIN(4,J59),MIN(3,J59)))</f>
        <v>5</v>
      </c>
      <c r="L59" s="31" t="s">
        <v>42</v>
      </c>
      <c r="M59" s="23" t="s">
        <v>61</v>
      </c>
      <c r="N59" s="23" t="s">
        <v>44</v>
      </c>
      <c r="O59" s="23"/>
      <c r="P59" s="23"/>
      <c r="Q59" s="23" t="s">
        <v>45</v>
      </c>
      <c r="R59" s="27" t="str">
        <f aca="false">VLOOKUP(K59,Param!$AA$7:$AB$15,2,0)</f>
        <v>A</v>
      </c>
      <c r="S59" s="32"/>
      <c r="T59" s="28"/>
      <c r="U59" s="28"/>
      <c r="V59" s="28"/>
      <c r="W59" s="28"/>
      <c r="X59" s="28"/>
      <c r="Y59" s="29"/>
      <c r="Z59" s="27"/>
      <c r="AA59" s="29"/>
      <c r="AB59" s="27"/>
      <c r="AC59" s="27"/>
      <c r="AD59" s="29"/>
      <c r="AE59" s="27"/>
      <c r="AF59" s="30"/>
      <c r="AG59" s="27"/>
      <c r="AH59" s="27"/>
      <c r="AI59" s="30"/>
      <c r="AJ59" s="30"/>
      <c r="AK59" s="27"/>
      <c r="AL59" s="30"/>
      <c r="AM59" s="27"/>
      <c r="AN59" s="27"/>
      <c r="AO59" s="27"/>
      <c r="AP59" s="27"/>
      <c r="AQ59" s="27"/>
      <c r="AR59" s="27"/>
    </row>
    <row r="60" customFormat="false" ht="13.8" hidden="false" customHeight="false" outlineLevel="0" collapsed="false">
      <c r="B60" s="23" t="n">
        <f aca="false">VALUE(RIGHT(L60,LEN(L60)-14))</f>
        <v>3999</v>
      </c>
      <c r="C60" s="24" t="n">
        <f aca="false">VLOOKUP(B60,Param!$K$7:$M$15,3,1)</f>
        <v>2</v>
      </c>
      <c r="D60" s="24" t="n">
        <f aca="false">VLOOKUP(M60&amp; TEXT(VALUE(LEFT(N60,LEN(N60)-2)),"00000")  ,Param!$S$7:$W$20,5,1)</f>
        <v>-8</v>
      </c>
      <c r="E60" s="24" t="n">
        <f aca="false">IF(O60="",0,VLOOKUP(O60&amp; TEXT(VALUE(LEFT(P60,LEN(P60)-2)),"00000")  ,Param!$S$7:$W$20,5,1))</f>
        <v>0</v>
      </c>
      <c r="F60" s="24" t="n">
        <f aca="false">Param!$AE$7</f>
        <v>4</v>
      </c>
      <c r="G60" s="1" t="n">
        <f aca="false">MIN(F60,E60+D60)</f>
        <v>-8</v>
      </c>
      <c r="H60" s="24" t="n">
        <f aca="false">VLOOKUP(VALUE(LEFT(Q60,LEN(Q60)-2)),Param!$O$7:$Q$15,3,1)</f>
        <v>1</v>
      </c>
      <c r="I60" s="24" t="n">
        <f aca="false">C60+H60+G60</f>
        <v>-5</v>
      </c>
      <c r="J60" s="24" t="n">
        <f aca="false">VLOOKUP(I60,Param!$Y$7:$AA$15,3,1)</f>
        <v>1</v>
      </c>
      <c r="K60" s="25" t="n">
        <f aca="false">IF(B60&gt;=2500,J60,IF(OR(M60="SSD",M60="NVME",O60="SSD",O60="NVME"),MIN(4,J60),MIN(3,J60)))</f>
        <v>1</v>
      </c>
      <c r="L60" s="36" t="s">
        <v>62</v>
      </c>
      <c r="M60" s="23" t="s">
        <v>61</v>
      </c>
      <c r="N60" s="23" t="s">
        <v>59</v>
      </c>
      <c r="O60" s="23"/>
      <c r="P60" s="23"/>
      <c r="Q60" s="23" t="s">
        <v>49</v>
      </c>
      <c r="R60" s="27" t="str">
        <f aca="false">VLOOKUP(K60,Param!$AA$7:$AB$15,2,0)</f>
        <v>INVENDABLE</v>
      </c>
      <c r="S60" s="32"/>
      <c r="T60" s="28"/>
      <c r="U60" s="28"/>
      <c r="V60" s="28"/>
      <c r="W60" s="28"/>
      <c r="X60" s="28"/>
      <c r="Y60" s="29"/>
      <c r="Z60" s="27"/>
      <c r="AA60" s="29"/>
      <c r="AB60" s="27"/>
      <c r="AC60" s="27"/>
      <c r="AD60" s="29"/>
      <c r="AE60" s="27"/>
      <c r="AF60" s="30"/>
      <c r="AG60" s="27"/>
      <c r="AH60" s="27"/>
      <c r="AI60" s="30"/>
      <c r="AJ60" s="30"/>
      <c r="AK60" s="27"/>
      <c r="AL60" s="30"/>
      <c r="AM60" s="27"/>
      <c r="AN60" s="27"/>
      <c r="AO60" s="27"/>
      <c r="AP60" s="27"/>
      <c r="AQ60" s="27"/>
      <c r="AR60" s="27"/>
    </row>
    <row r="61" customFormat="false" ht="13.8" hidden="false" customHeight="false" outlineLevel="0" collapsed="false">
      <c r="B61" s="23" t="n">
        <f aca="false">VALUE(RIGHT(L61,LEN(L61)-14))</f>
        <v>3999</v>
      </c>
      <c r="C61" s="24" t="n">
        <f aca="false">VLOOKUP(B61,Param!$K$7:$M$15,3,1)</f>
        <v>2</v>
      </c>
      <c r="D61" s="24" t="n">
        <f aca="false">VLOOKUP(M61&amp; TEXT(VALUE(LEFT(N61,LEN(N61)-2)),"00000")  ,Param!$S$7:$W$20,5,1)</f>
        <v>2</v>
      </c>
      <c r="E61" s="24" t="n">
        <f aca="false">IF(O61="",0,VLOOKUP(O61&amp; TEXT(VALUE(LEFT(P61,LEN(P61)-2)),"00000")  ,Param!$S$7:$W$20,5,1))</f>
        <v>0</v>
      </c>
      <c r="F61" s="24" t="n">
        <f aca="false">Param!$AE$7</f>
        <v>4</v>
      </c>
      <c r="G61" s="1" t="n">
        <f aca="false">MIN(F61,E61+D61)</f>
        <v>2</v>
      </c>
      <c r="H61" s="24" t="n">
        <f aca="false">VLOOKUP(VALUE(LEFT(Q61,LEN(Q61)-2)),Param!$O$7:$Q$15,3,1)</f>
        <v>1</v>
      </c>
      <c r="I61" s="24" t="n">
        <f aca="false">C61+H61+G61</f>
        <v>5</v>
      </c>
      <c r="J61" s="24" t="n">
        <f aca="false">VLOOKUP(I61,Param!$Y$7:$AA$15,3,1)</f>
        <v>3</v>
      </c>
      <c r="K61" s="25" t="n">
        <f aca="false">IF(B61&gt;=2500,J61,IF(OR(M61="SSD",M61="NVME",O61="SSD",O61="NVME"),MIN(4,J61),MIN(3,J61)))</f>
        <v>3</v>
      </c>
      <c r="L61" s="36" t="s">
        <v>62</v>
      </c>
      <c r="M61" s="23" t="s">
        <v>61</v>
      </c>
      <c r="N61" s="23" t="s">
        <v>60</v>
      </c>
      <c r="O61" s="23"/>
      <c r="P61" s="23"/>
      <c r="Q61" s="23" t="s">
        <v>49</v>
      </c>
      <c r="R61" s="27" t="str">
        <f aca="false">VLOOKUP(K61,Param!$AA$7:$AB$15,2,0)</f>
        <v>C</v>
      </c>
      <c r="S61" s="32"/>
      <c r="T61" s="28"/>
      <c r="U61" s="28"/>
      <c r="V61" s="28"/>
      <c r="W61" s="28"/>
      <c r="X61" s="28"/>
      <c r="Y61" s="29"/>
      <c r="Z61" s="27"/>
      <c r="AA61" s="29"/>
      <c r="AB61" s="27"/>
      <c r="AC61" s="27"/>
      <c r="AD61" s="29"/>
      <c r="AE61" s="27"/>
      <c r="AF61" s="30"/>
      <c r="AG61" s="27"/>
      <c r="AH61" s="27"/>
      <c r="AI61" s="30"/>
      <c r="AJ61" s="30"/>
      <c r="AK61" s="27"/>
      <c r="AL61" s="30"/>
      <c r="AM61" s="27"/>
      <c r="AN61" s="27"/>
      <c r="AO61" s="27"/>
      <c r="AP61" s="27"/>
      <c r="AQ61" s="27"/>
      <c r="AR61" s="27"/>
    </row>
    <row r="62" customFormat="false" ht="13.8" hidden="false" customHeight="false" outlineLevel="0" collapsed="false">
      <c r="B62" s="23" t="n">
        <f aca="false">VALUE(RIGHT(L62,LEN(L62)-14))</f>
        <v>3999</v>
      </c>
      <c r="C62" s="24" t="n">
        <f aca="false">VLOOKUP(B62,Param!$K$7:$M$15,3,1)</f>
        <v>2</v>
      </c>
      <c r="D62" s="24" t="n">
        <f aca="false">VLOOKUP(M62&amp; TEXT(VALUE(LEFT(N62,LEN(N62)-2)),"00000")  ,Param!$S$7:$W$20,5,1)</f>
        <v>3</v>
      </c>
      <c r="E62" s="24" t="n">
        <f aca="false">IF(O62="",0,VLOOKUP(O62&amp; TEXT(VALUE(LEFT(P62,LEN(P62)-2)),"00000")  ,Param!$S$7:$W$20,5,1))</f>
        <v>0</v>
      </c>
      <c r="F62" s="24" t="n">
        <f aca="false">Param!$AE$7</f>
        <v>4</v>
      </c>
      <c r="G62" s="1" t="n">
        <f aca="false">MIN(F62,E62+D62)</f>
        <v>3</v>
      </c>
      <c r="H62" s="24" t="n">
        <f aca="false">VLOOKUP(VALUE(LEFT(Q62,LEN(Q62)-2)),Param!$O$7:$Q$15,3,1)</f>
        <v>1</v>
      </c>
      <c r="I62" s="24" t="n">
        <f aca="false">C62+H62+G62</f>
        <v>6</v>
      </c>
      <c r="J62" s="24" t="n">
        <f aca="false">VLOOKUP(I62,Param!$Y$7:$AA$15,3,1)</f>
        <v>4</v>
      </c>
      <c r="K62" s="25" t="n">
        <f aca="false">IF(B62&gt;=2500,J62,IF(OR(M62="SSD",M62="NVME",O62="SSD",O62="NVME"),MIN(4,J62),MIN(3,J62)))</f>
        <v>4</v>
      </c>
      <c r="L62" s="36" t="s">
        <v>62</v>
      </c>
      <c r="M62" s="23" t="s">
        <v>61</v>
      </c>
      <c r="N62" s="23" t="s">
        <v>58</v>
      </c>
      <c r="O62" s="23"/>
      <c r="P62" s="23"/>
      <c r="Q62" s="23" t="s">
        <v>49</v>
      </c>
      <c r="R62" s="27" t="str">
        <f aca="false">VLOOKUP(K62,Param!$AA$7:$AB$15,2,0)</f>
        <v>B</v>
      </c>
      <c r="S62" s="32"/>
      <c r="T62" s="28"/>
      <c r="U62" s="28"/>
      <c r="V62" s="28"/>
      <c r="W62" s="28"/>
      <c r="X62" s="28"/>
      <c r="Y62" s="29"/>
      <c r="Z62" s="27"/>
      <c r="AA62" s="29"/>
      <c r="AB62" s="27"/>
      <c r="AC62" s="27"/>
      <c r="AD62" s="29"/>
      <c r="AE62" s="27"/>
      <c r="AF62" s="30"/>
      <c r="AG62" s="27"/>
      <c r="AH62" s="27"/>
      <c r="AI62" s="30"/>
      <c r="AJ62" s="30"/>
      <c r="AK62" s="27"/>
      <c r="AL62" s="30"/>
      <c r="AM62" s="27"/>
      <c r="AN62" s="27"/>
      <c r="AO62" s="27"/>
      <c r="AP62" s="27"/>
      <c r="AQ62" s="27"/>
      <c r="AR62" s="27"/>
    </row>
    <row r="63" customFormat="false" ht="13.8" hidden="false" customHeight="false" outlineLevel="0" collapsed="false">
      <c r="B63" s="23" t="n">
        <f aca="false">VALUE(RIGHT(L63,LEN(L63)-14))</f>
        <v>3999</v>
      </c>
      <c r="C63" s="24" t="n">
        <f aca="false">VLOOKUP(B63,Param!$K$7:$M$15,3,1)</f>
        <v>2</v>
      </c>
      <c r="D63" s="24" t="n">
        <f aca="false">VLOOKUP(M63&amp; TEXT(VALUE(LEFT(N63,LEN(N63)-2)),"00000")  ,Param!$S$7:$W$20,5,1)</f>
        <v>5</v>
      </c>
      <c r="E63" s="24" t="n">
        <f aca="false">IF(O63="",0,VLOOKUP(O63&amp; TEXT(VALUE(LEFT(P63,LEN(P63)-2)),"00000")  ,Param!$S$7:$W$20,5,1))</f>
        <v>0</v>
      </c>
      <c r="F63" s="24" t="n">
        <f aca="false">Param!$AE$7</f>
        <v>4</v>
      </c>
      <c r="G63" s="1" t="n">
        <f aca="false">MIN(F63,E63+D63)</f>
        <v>4</v>
      </c>
      <c r="H63" s="24" t="n">
        <f aca="false">VLOOKUP(VALUE(LEFT(Q63,LEN(Q63)-2)),Param!$O$7:$Q$15,3,1)</f>
        <v>1</v>
      </c>
      <c r="I63" s="24" t="n">
        <f aca="false">C63+H63+G63</f>
        <v>7</v>
      </c>
      <c r="J63" s="24" t="n">
        <f aca="false">VLOOKUP(I63,Param!$Y$7:$AA$15,3,1)</f>
        <v>4</v>
      </c>
      <c r="K63" s="25" t="n">
        <f aca="false">IF(B63&gt;=2500,J63,IF(OR(M63="SSD",M63="NVME",O63="SSD",O63="NVME"),MIN(4,J63),MIN(3,J63)))</f>
        <v>4</v>
      </c>
      <c r="L63" s="36" t="s">
        <v>62</v>
      </c>
      <c r="M63" s="23" t="s">
        <v>61</v>
      </c>
      <c r="N63" s="23" t="s">
        <v>54</v>
      </c>
      <c r="O63" s="23"/>
      <c r="P63" s="23"/>
      <c r="Q63" s="23" t="s">
        <v>49</v>
      </c>
      <c r="R63" s="27" t="str">
        <f aca="false">VLOOKUP(K63,Param!$AA$7:$AB$15,2,0)</f>
        <v>B</v>
      </c>
      <c r="S63" s="32"/>
      <c r="T63" s="28"/>
      <c r="U63" s="28"/>
      <c r="V63" s="28"/>
      <c r="W63" s="28"/>
      <c r="X63" s="28"/>
      <c r="Y63" s="29"/>
      <c r="Z63" s="27"/>
      <c r="AA63" s="29"/>
      <c r="AB63" s="27"/>
      <c r="AC63" s="27"/>
      <c r="AD63" s="29"/>
      <c r="AE63" s="27"/>
      <c r="AF63" s="30"/>
      <c r="AG63" s="27"/>
      <c r="AH63" s="27"/>
      <c r="AI63" s="30"/>
      <c r="AJ63" s="30"/>
      <c r="AK63" s="27"/>
      <c r="AL63" s="30"/>
      <c r="AM63" s="27"/>
      <c r="AN63" s="27"/>
      <c r="AO63" s="27"/>
      <c r="AP63" s="27"/>
      <c r="AQ63" s="27"/>
      <c r="AR63" s="27"/>
    </row>
    <row r="64" customFormat="false" ht="13.8" hidden="false" customHeight="false" outlineLevel="0" collapsed="false">
      <c r="B64" s="23" t="n">
        <f aca="false">VALUE(RIGHT(L64,LEN(L64)-14))</f>
        <v>3999</v>
      </c>
      <c r="C64" s="24" t="n">
        <f aca="false">VLOOKUP(B64,Param!$K$7:$M$15,3,1)</f>
        <v>2</v>
      </c>
      <c r="D64" s="24" t="n">
        <f aca="false">VLOOKUP(M64&amp; TEXT(VALUE(LEFT(N64,LEN(N64)-2)),"00000")  ,Param!$S$7:$W$20,5,1)</f>
        <v>5</v>
      </c>
      <c r="E64" s="24" t="n">
        <f aca="false">IF(O64="",0,VLOOKUP(O64&amp; TEXT(VALUE(LEFT(P64,LEN(P64)-2)),"00000")  ,Param!$S$7:$W$20,5,1))</f>
        <v>0</v>
      </c>
      <c r="F64" s="24" t="n">
        <f aca="false">Param!$AE$7</f>
        <v>4</v>
      </c>
      <c r="G64" s="1" t="n">
        <f aca="false">MIN(F64,E64+D64)</f>
        <v>4</v>
      </c>
      <c r="H64" s="24" t="n">
        <f aca="false">VLOOKUP(VALUE(LEFT(Q64,LEN(Q64)-2)),Param!$O$7:$Q$15,3,1)</f>
        <v>3</v>
      </c>
      <c r="I64" s="24" t="n">
        <f aca="false">C64+H64+G64</f>
        <v>9</v>
      </c>
      <c r="J64" s="24" t="n">
        <f aca="false">VLOOKUP(I64,Param!$Y$7:$AA$15,3,1)</f>
        <v>5</v>
      </c>
      <c r="K64" s="25" t="n">
        <f aca="false">IF(B64&gt;=2500,J64,IF(OR(M64="SSD",M64="NVME",O64="SSD",O64="NVME"),MIN(4,J64),MIN(3,J64)))</f>
        <v>5</v>
      </c>
      <c r="L64" s="36" t="s">
        <v>62</v>
      </c>
      <c r="M64" s="23" t="s">
        <v>61</v>
      </c>
      <c r="N64" s="23" t="s">
        <v>44</v>
      </c>
      <c r="O64" s="23"/>
      <c r="P64" s="23"/>
      <c r="Q64" s="23" t="s">
        <v>55</v>
      </c>
      <c r="R64" s="27" t="str">
        <f aca="false">VLOOKUP(K64,Param!$AA$7:$AB$15,2,0)</f>
        <v>A</v>
      </c>
      <c r="S64" s="32"/>
      <c r="T64" s="28"/>
      <c r="U64" s="28"/>
      <c r="V64" s="28"/>
      <c r="W64" s="28"/>
      <c r="X64" s="28"/>
      <c r="Y64" s="29"/>
      <c r="Z64" s="27"/>
      <c r="AA64" s="29"/>
      <c r="AB64" s="27"/>
      <c r="AC64" s="27"/>
      <c r="AD64" s="29"/>
      <c r="AE64" s="27"/>
      <c r="AF64" s="30"/>
      <c r="AG64" s="27"/>
      <c r="AH64" s="27"/>
      <c r="AI64" s="30"/>
      <c r="AJ64" s="30"/>
      <c r="AK64" s="27"/>
      <c r="AL64" s="30"/>
      <c r="AM64" s="27"/>
      <c r="AN64" s="27"/>
      <c r="AO64" s="27"/>
      <c r="AP64" s="27"/>
      <c r="AQ64" s="27"/>
      <c r="AR64" s="27"/>
    </row>
    <row r="65" customFormat="false" ht="13.8" hidden="false" customHeight="false" outlineLevel="0" collapsed="false">
      <c r="B65" s="23" t="n">
        <f aca="false">VALUE(RIGHT(L65,LEN(L65)-14))</f>
        <v>3999</v>
      </c>
      <c r="C65" s="24" t="n">
        <f aca="false">VLOOKUP(B65,Param!$K$7:$M$15,3,1)</f>
        <v>2</v>
      </c>
      <c r="D65" s="24" t="n">
        <f aca="false">VLOOKUP(M65&amp; TEXT(VALUE(LEFT(N65,LEN(N65)-2)),"00000")  ,Param!$S$7:$W$20,5,1)</f>
        <v>5</v>
      </c>
      <c r="E65" s="24" t="n">
        <f aca="false">IF(O65="",0,VLOOKUP(O65&amp; TEXT(VALUE(LEFT(P65,LEN(P65)-2)),"00000")  ,Param!$S$7:$W$20,5,1))</f>
        <v>0</v>
      </c>
      <c r="F65" s="24" t="n">
        <f aca="false">Param!$AE$7</f>
        <v>4</v>
      </c>
      <c r="G65" s="1" t="n">
        <f aca="false">MIN(F65,E65+D65)</f>
        <v>4</v>
      </c>
      <c r="H65" s="24" t="n">
        <f aca="false">VLOOKUP(VALUE(LEFT(Q65,LEN(Q65)-2)),Param!$O$7:$Q$15,3,1)</f>
        <v>-8</v>
      </c>
      <c r="I65" s="24" t="n">
        <f aca="false">C65+H65+G65</f>
        <v>-2</v>
      </c>
      <c r="J65" s="24" t="n">
        <f aca="false">VLOOKUP(I65,Param!$Y$7:$AA$15,3,1)</f>
        <v>1</v>
      </c>
      <c r="K65" s="25" t="n">
        <f aca="false">IF(B65&gt;=2500,J65,IF(OR(M65="SSD",M65="NVME",O65="SSD",O65="NVME"),MIN(4,J65),MIN(3,J65)))</f>
        <v>1</v>
      </c>
      <c r="L65" s="36" t="s">
        <v>62</v>
      </c>
      <c r="M65" s="23" t="s">
        <v>61</v>
      </c>
      <c r="N65" s="23" t="s">
        <v>44</v>
      </c>
      <c r="O65" s="23"/>
      <c r="P65" s="23"/>
      <c r="Q65" s="23" t="s">
        <v>48</v>
      </c>
      <c r="R65" s="27" t="str">
        <f aca="false">VLOOKUP(K65,Param!$AA$7:$AB$15,2,0)</f>
        <v>INVENDABLE</v>
      </c>
      <c r="S65" s="32"/>
      <c r="T65" s="28"/>
      <c r="U65" s="28"/>
      <c r="V65" s="28"/>
      <c r="W65" s="28"/>
      <c r="X65" s="28"/>
      <c r="Y65" s="29"/>
      <c r="Z65" s="27"/>
      <c r="AA65" s="29"/>
      <c r="AB65" s="27"/>
      <c r="AC65" s="27"/>
      <c r="AD65" s="29"/>
      <c r="AE65" s="27"/>
      <c r="AF65" s="30"/>
      <c r="AG65" s="27"/>
      <c r="AH65" s="27"/>
      <c r="AI65" s="30"/>
      <c r="AJ65" s="30"/>
      <c r="AK65" s="27"/>
      <c r="AL65" s="30"/>
      <c r="AM65" s="27"/>
      <c r="AN65" s="27"/>
      <c r="AO65" s="27"/>
      <c r="AP65" s="27"/>
      <c r="AQ65" s="27"/>
      <c r="AR65" s="27"/>
    </row>
    <row r="66" customFormat="false" ht="13.8" hidden="false" customHeight="false" outlineLevel="0" collapsed="false">
      <c r="B66" s="23" t="n">
        <f aca="false">VALUE(RIGHT(L66,LEN(L66)-14))</f>
        <v>3999</v>
      </c>
      <c r="C66" s="24" t="n">
        <f aca="false">VLOOKUP(B66,Param!$K$7:$M$15,3,1)</f>
        <v>2</v>
      </c>
      <c r="D66" s="24" t="n">
        <f aca="false">VLOOKUP(M66&amp; TEXT(VALUE(LEFT(N66,LEN(N66)-2)),"00000")  ,Param!$S$7:$W$20,5,1)</f>
        <v>5</v>
      </c>
      <c r="E66" s="24" t="n">
        <f aca="false">IF(O66="",0,VLOOKUP(O66&amp; TEXT(VALUE(LEFT(P66,LEN(P66)-2)),"00000")  ,Param!$S$7:$W$20,5,1))</f>
        <v>0</v>
      </c>
      <c r="F66" s="24" t="n">
        <f aca="false">Param!$AE$7</f>
        <v>4</v>
      </c>
      <c r="G66" s="1" t="n">
        <f aca="false">MIN(F66,E66+D66)</f>
        <v>4</v>
      </c>
      <c r="H66" s="24" t="n">
        <f aca="false">VLOOKUP(VALUE(LEFT(Q66,LEN(Q66)-2)),Param!$O$7:$Q$15,3,1)</f>
        <v>4</v>
      </c>
      <c r="I66" s="24" t="n">
        <f aca="false">C66+H66+G66</f>
        <v>10</v>
      </c>
      <c r="J66" s="24" t="n">
        <f aca="false">VLOOKUP(I66,Param!$Y$7:$AA$15,3,1)</f>
        <v>5</v>
      </c>
      <c r="K66" s="25" t="n">
        <f aca="false">IF(B66&gt;=2500,J66,IF(OR(M66="SSD",M66="NVME",O66="SSD",O66="NVME"),MIN(4,J66),MIN(3,J66)))</f>
        <v>5</v>
      </c>
      <c r="L66" s="36" t="s">
        <v>62</v>
      </c>
      <c r="M66" s="23" t="s">
        <v>61</v>
      </c>
      <c r="N66" s="23" t="s">
        <v>44</v>
      </c>
      <c r="O66" s="23"/>
      <c r="P66" s="23"/>
      <c r="Q66" s="23" t="s">
        <v>45</v>
      </c>
      <c r="R66" s="27" t="str">
        <f aca="false">VLOOKUP(K66,Param!$AA$7:$AB$15,2,0)</f>
        <v>A</v>
      </c>
      <c r="S66" s="32"/>
      <c r="T66" s="28"/>
      <c r="U66" s="28"/>
      <c r="V66" s="28"/>
      <c r="W66" s="28"/>
      <c r="X66" s="28"/>
      <c r="Y66" s="29"/>
      <c r="Z66" s="27"/>
      <c r="AA66" s="29"/>
      <c r="AB66" s="27"/>
      <c r="AC66" s="27"/>
      <c r="AD66" s="29"/>
      <c r="AE66" s="27"/>
      <c r="AF66" s="30"/>
      <c r="AG66" s="27"/>
      <c r="AH66" s="27"/>
      <c r="AI66" s="30"/>
      <c r="AJ66" s="30"/>
      <c r="AK66" s="27"/>
      <c r="AL66" s="30"/>
      <c r="AM66" s="27"/>
      <c r="AN66" s="27"/>
      <c r="AO66" s="27"/>
      <c r="AP66" s="27"/>
      <c r="AQ66" s="27"/>
      <c r="AR66" s="27"/>
    </row>
    <row r="67" customFormat="false" ht="13.8" hidden="false" customHeight="false" outlineLevel="0" collapsed="false">
      <c r="B67" s="23" t="n">
        <f aca="false">VALUE(RIGHT(L67,LEN(L67)-14))</f>
        <v>4000</v>
      </c>
      <c r="C67" s="24" t="n">
        <f aca="false">VLOOKUP(B67,Param!$K$7:$M$15,3,1)</f>
        <v>3</v>
      </c>
      <c r="D67" s="24" t="n">
        <f aca="false">VLOOKUP(M67&amp; TEXT(VALUE(LEFT(N67,LEN(N67)-2)),"00000")  ,Param!$S$7:$W$20,5,1)</f>
        <v>-8</v>
      </c>
      <c r="E67" s="24" t="n">
        <f aca="false">IF(O67="",0,VLOOKUP(O67&amp; TEXT(VALUE(LEFT(P67,LEN(P67)-2)),"00000")  ,Param!$S$7:$W$20,5,1))</f>
        <v>0</v>
      </c>
      <c r="F67" s="24" t="n">
        <f aca="false">Param!$AE$7</f>
        <v>4</v>
      </c>
      <c r="G67" s="1" t="n">
        <f aca="false">MIN(F67,E67+D67)</f>
        <v>-8</v>
      </c>
      <c r="H67" s="24" t="n">
        <f aca="false">VLOOKUP(VALUE(LEFT(Q67,LEN(Q67)-2)),Param!$O$7:$Q$15,3,1)</f>
        <v>1</v>
      </c>
      <c r="I67" s="24" t="n">
        <f aca="false">C67+H67+G67</f>
        <v>-4</v>
      </c>
      <c r="J67" s="24" t="n">
        <f aca="false">VLOOKUP(I67,Param!$Y$7:$AA$15,3,1)</f>
        <v>1</v>
      </c>
      <c r="K67" s="25" t="n">
        <f aca="false">IF(B67&gt;=2500,J67,IF(OR(M67="SSD",M67="NVME",O67="SSD",O67="NVME"),MIN(4,J67),MIN(3,J67)))</f>
        <v>1</v>
      </c>
      <c r="L67" s="31" t="s">
        <v>63</v>
      </c>
      <c r="M67" s="23" t="s">
        <v>61</v>
      </c>
      <c r="N67" s="23" t="s">
        <v>59</v>
      </c>
      <c r="O67" s="23"/>
      <c r="P67" s="23"/>
      <c r="Q67" s="23" t="s">
        <v>49</v>
      </c>
      <c r="R67" s="27" t="str">
        <f aca="false">VLOOKUP(K67,Param!$AA$7:$AB$15,2,0)</f>
        <v>INVENDABLE</v>
      </c>
      <c r="S67" s="32"/>
      <c r="T67" s="28"/>
      <c r="U67" s="28"/>
      <c r="V67" s="28"/>
      <c r="W67" s="28"/>
      <c r="X67" s="28"/>
      <c r="Y67" s="29"/>
      <c r="Z67" s="27"/>
      <c r="AA67" s="29"/>
      <c r="AB67" s="27"/>
      <c r="AC67" s="27"/>
      <c r="AD67" s="29"/>
      <c r="AE67" s="27"/>
      <c r="AF67" s="30"/>
      <c r="AG67" s="27"/>
      <c r="AH67" s="27"/>
      <c r="AI67" s="30"/>
      <c r="AJ67" s="30"/>
      <c r="AK67" s="27"/>
      <c r="AL67" s="30"/>
      <c r="AM67" s="27"/>
      <c r="AN67" s="27"/>
      <c r="AO67" s="27"/>
      <c r="AP67" s="27"/>
      <c r="AQ67" s="27"/>
      <c r="AR67" s="27"/>
    </row>
    <row r="68" customFormat="false" ht="13.8" hidden="false" customHeight="false" outlineLevel="0" collapsed="false">
      <c r="B68" s="23" t="n">
        <f aca="false">VALUE(RIGHT(L68,LEN(L68)-14))</f>
        <v>4000</v>
      </c>
      <c r="C68" s="24" t="n">
        <f aca="false">VLOOKUP(B68,Param!$K$7:$M$15,3,1)</f>
        <v>3</v>
      </c>
      <c r="D68" s="24" t="n">
        <f aca="false">VLOOKUP(M68&amp; TEXT(VALUE(LEFT(N68,LEN(N68)-2)),"00000")  ,Param!$S$7:$W$20,5,1)</f>
        <v>2</v>
      </c>
      <c r="E68" s="24" t="n">
        <f aca="false">IF(O68="",0,VLOOKUP(O68&amp; TEXT(VALUE(LEFT(P68,LEN(P68)-2)),"00000")  ,Param!$S$7:$W$20,5,1))</f>
        <v>0</v>
      </c>
      <c r="F68" s="24" t="n">
        <f aca="false">Param!$AE$7</f>
        <v>4</v>
      </c>
      <c r="G68" s="1" t="n">
        <f aca="false">MIN(F68,E68+D68)</f>
        <v>2</v>
      </c>
      <c r="H68" s="24" t="n">
        <f aca="false">VLOOKUP(VALUE(LEFT(Q68,LEN(Q68)-2)),Param!$O$7:$Q$15,3,1)</f>
        <v>1</v>
      </c>
      <c r="I68" s="24" t="n">
        <f aca="false">C68+H68+G68</f>
        <v>6</v>
      </c>
      <c r="J68" s="24" t="n">
        <f aca="false">VLOOKUP(I68,Param!$Y$7:$AA$15,3,1)</f>
        <v>4</v>
      </c>
      <c r="K68" s="25" t="n">
        <f aca="false">IF(B68&gt;=2500,J68,IF(OR(M68="SSD",M68="NVME",O68="SSD",O68="NVME"),MIN(4,J68),MIN(3,J68)))</f>
        <v>4</v>
      </c>
      <c r="L68" s="31" t="s">
        <v>63</v>
      </c>
      <c r="M68" s="23" t="s">
        <v>61</v>
      </c>
      <c r="N68" s="23" t="s">
        <v>60</v>
      </c>
      <c r="O68" s="23"/>
      <c r="P68" s="23"/>
      <c r="Q68" s="23" t="s">
        <v>49</v>
      </c>
      <c r="R68" s="27" t="str">
        <f aca="false">VLOOKUP(K68,Param!$AA$7:$AB$15,2,0)</f>
        <v>B</v>
      </c>
      <c r="S68" s="32"/>
      <c r="T68" s="28"/>
      <c r="U68" s="28"/>
      <c r="V68" s="28"/>
      <c r="W68" s="28"/>
      <c r="X68" s="28"/>
      <c r="Y68" s="29"/>
      <c r="Z68" s="27"/>
      <c r="AA68" s="29"/>
      <c r="AB68" s="27"/>
      <c r="AC68" s="27"/>
      <c r="AD68" s="29"/>
      <c r="AE68" s="27"/>
      <c r="AF68" s="30"/>
      <c r="AG68" s="27"/>
      <c r="AH68" s="27"/>
      <c r="AI68" s="30"/>
      <c r="AJ68" s="30"/>
      <c r="AK68" s="27"/>
      <c r="AL68" s="30"/>
      <c r="AM68" s="27"/>
      <c r="AN68" s="27"/>
      <c r="AO68" s="27"/>
      <c r="AP68" s="27"/>
      <c r="AQ68" s="27"/>
      <c r="AR68" s="27"/>
    </row>
    <row r="69" customFormat="false" ht="13.8" hidden="false" customHeight="false" outlineLevel="0" collapsed="false">
      <c r="B69" s="23" t="n">
        <f aca="false">VALUE(RIGHT(L69,LEN(L69)-14))</f>
        <v>4000</v>
      </c>
      <c r="C69" s="24" t="n">
        <f aca="false">VLOOKUP(B69,Param!$K$7:$M$15,3,1)</f>
        <v>3</v>
      </c>
      <c r="D69" s="24" t="n">
        <f aca="false">VLOOKUP(M69&amp; TEXT(VALUE(LEFT(N69,LEN(N69)-2)),"00000")  ,Param!$S$7:$W$20,5,1)</f>
        <v>3</v>
      </c>
      <c r="E69" s="24" t="n">
        <f aca="false">IF(O69="",0,VLOOKUP(O69&amp; TEXT(VALUE(LEFT(P69,LEN(P69)-2)),"00000")  ,Param!$S$7:$W$20,5,1))</f>
        <v>0</v>
      </c>
      <c r="F69" s="24" t="n">
        <f aca="false">Param!$AE$7</f>
        <v>4</v>
      </c>
      <c r="G69" s="1" t="n">
        <f aca="false">MIN(F69,E69+D69)</f>
        <v>3</v>
      </c>
      <c r="H69" s="24" t="n">
        <f aca="false">VLOOKUP(VALUE(LEFT(Q69,LEN(Q69)-2)),Param!$O$7:$Q$15,3,1)</f>
        <v>1</v>
      </c>
      <c r="I69" s="24" t="n">
        <f aca="false">C69+H69+G69</f>
        <v>7</v>
      </c>
      <c r="J69" s="24" t="n">
        <f aca="false">VLOOKUP(I69,Param!$Y$7:$AA$15,3,1)</f>
        <v>4</v>
      </c>
      <c r="K69" s="25" t="n">
        <f aca="false">IF(B69&gt;=2500,J69,IF(OR(M69="SSD",M69="NVME",O69="SSD",O69="NVME"),MIN(4,J69),MIN(3,J69)))</f>
        <v>4</v>
      </c>
      <c r="L69" s="31" t="s">
        <v>63</v>
      </c>
      <c r="M69" s="23" t="s">
        <v>61</v>
      </c>
      <c r="N69" s="23" t="s">
        <v>58</v>
      </c>
      <c r="O69" s="23"/>
      <c r="P69" s="23"/>
      <c r="Q69" s="23" t="s">
        <v>49</v>
      </c>
      <c r="R69" s="27" t="str">
        <f aca="false">VLOOKUP(K69,Param!$AA$7:$AB$15,2,0)</f>
        <v>B</v>
      </c>
      <c r="S69" s="32"/>
      <c r="T69" s="28"/>
      <c r="U69" s="28"/>
      <c r="V69" s="28"/>
      <c r="W69" s="28"/>
      <c r="X69" s="28"/>
      <c r="Y69" s="29"/>
      <c r="Z69" s="27"/>
      <c r="AA69" s="29"/>
      <c r="AB69" s="27"/>
      <c r="AC69" s="27"/>
      <c r="AD69" s="29"/>
      <c r="AE69" s="27"/>
      <c r="AF69" s="30"/>
      <c r="AG69" s="27"/>
      <c r="AH69" s="27"/>
      <c r="AI69" s="30"/>
      <c r="AJ69" s="30"/>
      <c r="AK69" s="27"/>
      <c r="AL69" s="30"/>
      <c r="AM69" s="27"/>
      <c r="AN69" s="27"/>
      <c r="AO69" s="27"/>
      <c r="AP69" s="27"/>
      <c r="AQ69" s="27"/>
      <c r="AR69" s="27"/>
    </row>
    <row r="70" customFormat="false" ht="13.8" hidden="false" customHeight="false" outlineLevel="0" collapsed="false">
      <c r="B70" s="23" t="n">
        <f aca="false">VALUE(RIGHT(L70,LEN(L70)-14))</f>
        <v>4000</v>
      </c>
      <c r="C70" s="24" t="n">
        <f aca="false">VLOOKUP(B70,Param!$K$7:$M$15,3,1)</f>
        <v>3</v>
      </c>
      <c r="D70" s="24" t="n">
        <f aca="false">VLOOKUP(M70&amp; TEXT(VALUE(LEFT(N70,LEN(N70)-2)),"00000")  ,Param!$S$7:$W$20,5,1)</f>
        <v>5</v>
      </c>
      <c r="E70" s="24" t="n">
        <f aca="false">IF(O70="",0,VLOOKUP(O70&amp; TEXT(VALUE(LEFT(P70,LEN(P70)-2)),"00000")  ,Param!$S$7:$W$20,5,1))</f>
        <v>0</v>
      </c>
      <c r="F70" s="24" t="n">
        <f aca="false">Param!$AE$7</f>
        <v>4</v>
      </c>
      <c r="G70" s="1" t="n">
        <f aca="false">MIN(F70,E70+D70)</f>
        <v>4</v>
      </c>
      <c r="H70" s="24" t="n">
        <f aca="false">VLOOKUP(VALUE(LEFT(Q70,LEN(Q70)-2)),Param!$O$7:$Q$15,3,1)</f>
        <v>1</v>
      </c>
      <c r="I70" s="24" t="n">
        <f aca="false">C70+H70+G70</f>
        <v>8</v>
      </c>
      <c r="J70" s="24" t="n">
        <f aca="false">VLOOKUP(I70,Param!$Y$7:$AA$15,3,1)</f>
        <v>5</v>
      </c>
      <c r="K70" s="25" t="n">
        <f aca="false">IF(B70&gt;=2500,J70,IF(OR(M70="SSD",M70="NVME",O70="SSD",O70="NVME"),MIN(4,J70),MIN(3,J70)))</f>
        <v>5</v>
      </c>
      <c r="L70" s="31" t="s">
        <v>63</v>
      </c>
      <c r="M70" s="23" t="s">
        <v>61</v>
      </c>
      <c r="N70" s="23" t="s">
        <v>54</v>
      </c>
      <c r="O70" s="23"/>
      <c r="P70" s="23"/>
      <c r="Q70" s="23" t="s">
        <v>49</v>
      </c>
      <c r="R70" s="27" t="str">
        <f aca="false">VLOOKUP(K70,Param!$AA$7:$AB$15,2,0)</f>
        <v>A</v>
      </c>
      <c r="S70" s="32"/>
      <c r="T70" s="28"/>
      <c r="U70" s="28"/>
      <c r="V70" s="28"/>
      <c r="W70" s="28"/>
      <c r="X70" s="28"/>
      <c r="Y70" s="29"/>
      <c r="Z70" s="27"/>
      <c r="AA70" s="29"/>
      <c r="AB70" s="27"/>
      <c r="AC70" s="27"/>
      <c r="AD70" s="29"/>
      <c r="AE70" s="27"/>
      <c r="AF70" s="30"/>
      <c r="AG70" s="27"/>
      <c r="AH70" s="27"/>
      <c r="AI70" s="30"/>
      <c r="AJ70" s="30"/>
      <c r="AK70" s="27"/>
      <c r="AL70" s="30"/>
      <c r="AM70" s="27"/>
      <c r="AN70" s="27"/>
      <c r="AO70" s="27"/>
      <c r="AP70" s="27"/>
      <c r="AQ70" s="27"/>
      <c r="AR70" s="27"/>
    </row>
    <row r="71" customFormat="false" ht="13.8" hidden="false" customHeight="false" outlineLevel="0" collapsed="false">
      <c r="B71" s="23" t="n">
        <f aca="false">VALUE(RIGHT(L71,LEN(L71)-14))</f>
        <v>4000</v>
      </c>
      <c r="C71" s="24" t="n">
        <f aca="false">VLOOKUP(B71,Param!$K$7:$M$15,3,1)</f>
        <v>3</v>
      </c>
      <c r="D71" s="24" t="n">
        <f aca="false">VLOOKUP(M71&amp; TEXT(VALUE(LEFT(N71,LEN(N71)-2)),"00000")  ,Param!$S$7:$W$20,5,1)</f>
        <v>5</v>
      </c>
      <c r="E71" s="24" t="n">
        <f aca="false">IF(O71="",0,VLOOKUP(O71&amp; TEXT(VALUE(LEFT(P71,LEN(P71)-2)),"00000")  ,Param!$S$7:$W$20,5,1))</f>
        <v>0</v>
      </c>
      <c r="F71" s="24" t="n">
        <f aca="false">Param!$AE$7</f>
        <v>4</v>
      </c>
      <c r="G71" s="1" t="n">
        <f aca="false">MIN(F71,E71+D71)</f>
        <v>4</v>
      </c>
      <c r="H71" s="24" t="n">
        <f aca="false">VLOOKUP(VALUE(LEFT(Q71,LEN(Q71)-2)),Param!$O$7:$Q$15,3,1)</f>
        <v>-8</v>
      </c>
      <c r="I71" s="24" t="n">
        <f aca="false">C71+H71+G71</f>
        <v>-1</v>
      </c>
      <c r="J71" s="24" t="n">
        <f aca="false">VLOOKUP(I71,Param!$Y$7:$AA$15,3,1)</f>
        <v>1</v>
      </c>
      <c r="K71" s="25" t="n">
        <f aca="false">IF(B71&gt;=2500,J71,IF(OR(M71="SSD",M71="NVME",O71="SSD",O71="NVME"),MIN(4,J71),MIN(3,J71)))</f>
        <v>1</v>
      </c>
      <c r="L71" s="31" t="s">
        <v>63</v>
      </c>
      <c r="M71" s="23" t="s">
        <v>61</v>
      </c>
      <c r="N71" s="23" t="s">
        <v>44</v>
      </c>
      <c r="O71" s="23"/>
      <c r="P71" s="23"/>
      <c r="Q71" s="23" t="s">
        <v>48</v>
      </c>
      <c r="R71" s="27" t="str">
        <f aca="false">VLOOKUP(K71,Param!$AA$7:$AB$15,2,0)</f>
        <v>INVENDABLE</v>
      </c>
      <c r="S71" s="32"/>
      <c r="T71" s="28"/>
      <c r="U71" s="28"/>
      <c r="V71" s="28"/>
      <c r="W71" s="28"/>
      <c r="X71" s="28"/>
      <c r="Y71" s="29"/>
      <c r="Z71" s="27"/>
      <c r="AA71" s="29"/>
      <c r="AB71" s="27"/>
      <c r="AC71" s="27"/>
      <c r="AD71" s="29"/>
      <c r="AE71" s="27"/>
      <c r="AF71" s="30"/>
      <c r="AG71" s="27"/>
      <c r="AH71" s="27"/>
      <c r="AI71" s="30"/>
      <c r="AJ71" s="30"/>
      <c r="AK71" s="27"/>
      <c r="AL71" s="30"/>
      <c r="AM71" s="27"/>
      <c r="AN71" s="27"/>
      <c r="AO71" s="27"/>
      <c r="AP71" s="27"/>
      <c r="AQ71" s="27"/>
      <c r="AR71" s="27"/>
    </row>
    <row r="72" customFormat="false" ht="13.8" hidden="false" customHeight="false" outlineLevel="0" collapsed="false">
      <c r="B72" s="23" t="n">
        <f aca="false">VALUE(RIGHT(L72,LEN(L72)-14))</f>
        <v>4000</v>
      </c>
      <c r="C72" s="24" t="n">
        <f aca="false">VLOOKUP(B72,Param!$K$7:$M$15,3,1)</f>
        <v>3</v>
      </c>
      <c r="D72" s="24" t="n">
        <f aca="false">VLOOKUP(M72&amp; TEXT(VALUE(LEFT(N72,LEN(N72)-2)),"00000")  ,Param!$S$7:$W$20,5,1)</f>
        <v>5</v>
      </c>
      <c r="E72" s="24" t="n">
        <f aca="false">IF(O72="",0,VLOOKUP(O72&amp; TEXT(VALUE(LEFT(P72,LEN(P72)-2)),"00000")  ,Param!$S$7:$W$20,5,1))</f>
        <v>0</v>
      </c>
      <c r="F72" s="24" t="n">
        <f aca="false">Param!$AE$7</f>
        <v>4</v>
      </c>
      <c r="G72" s="1" t="n">
        <f aca="false">MIN(F72,E72+D72)</f>
        <v>4</v>
      </c>
      <c r="H72" s="24" t="n">
        <f aca="false">VLOOKUP(VALUE(LEFT(Q72,LEN(Q72)-2)),Param!$O$7:$Q$15,3,1)</f>
        <v>3</v>
      </c>
      <c r="I72" s="24" t="n">
        <f aca="false">C72+H72+G72</f>
        <v>10</v>
      </c>
      <c r="J72" s="24" t="n">
        <f aca="false">VLOOKUP(I72,Param!$Y$7:$AA$15,3,1)</f>
        <v>5</v>
      </c>
      <c r="K72" s="25" t="n">
        <f aca="false">IF(B72&gt;=2500,J72,IF(OR(M72="SSD",M72="NVME",O72="SSD",O72="NVME"),MIN(4,J72),MIN(3,J72)))</f>
        <v>5</v>
      </c>
      <c r="L72" s="31" t="s">
        <v>63</v>
      </c>
      <c r="M72" s="23" t="s">
        <v>61</v>
      </c>
      <c r="N72" s="23" t="s">
        <v>44</v>
      </c>
      <c r="O72" s="23"/>
      <c r="P72" s="23"/>
      <c r="Q72" s="23" t="s">
        <v>55</v>
      </c>
      <c r="R72" s="27" t="str">
        <f aca="false">VLOOKUP(K72,Param!$AA$7:$AB$15,2,0)</f>
        <v>A</v>
      </c>
      <c r="S72" s="32"/>
      <c r="T72" s="28"/>
      <c r="U72" s="28"/>
      <c r="V72" s="28"/>
      <c r="W72" s="28"/>
      <c r="X72" s="28"/>
      <c r="Y72" s="29"/>
      <c r="Z72" s="27"/>
      <c r="AA72" s="29"/>
      <c r="AB72" s="27"/>
      <c r="AC72" s="27"/>
      <c r="AD72" s="29"/>
      <c r="AE72" s="27"/>
      <c r="AF72" s="30"/>
      <c r="AG72" s="27"/>
      <c r="AH72" s="27"/>
      <c r="AI72" s="30"/>
      <c r="AJ72" s="30"/>
      <c r="AK72" s="27"/>
      <c r="AL72" s="30"/>
      <c r="AM72" s="27"/>
      <c r="AN72" s="27"/>
      <c r="AO72" s="27"/>
      <c r="AP72" s="27"/>
      <c r="AQ72" s="27"/>
      <c r="AR72" s="27"/>
    </row>
    <row r="73" customFormat="false" ht="13.8" hidden="false" customHeight="false" outlineLevel="0" collapsed="false">
      <c r="B73" s="23" t="n">
        <f aca="false">VALUE(RIGHT(L73,LEN(L73)-14))</f>
        <v>4000</v>
      </c>
      <c r="C73" s="24" t="n">
        <f aca="false">VLOOKUP(B73,Param!$K$7:$M$15,3,1)</f>
        <v>3</v>
      </c>
      <c r="D73" s="24" t="n">
        <f aca="false">VLOOKUP(M73&amp; TEXT(VALUE(LEFT(N73,LEN(N73)-2)),"00000")  ,Param!$S$7:$W$20,5,1)</f>
        <v>5</v>
      </c>
      <c r="E73" s="24" t="n">
        <f aca="false">IF(O73="",0,VLOOKUP(O73&amp; TEXT(VALUE(LEFT(P73,LEN(P73)-2)),"00000")  ,Param!$S$7:$W$20,5,1))</f>
        <v>0</v>
      </c>
      <c r="F73" s="24" t="n">
        <f aca="false">Param!$AE$7</f>
        <v>4</v>
      </c>
      <c r="G73" s="1" t="n">
        <f aca="false">MIN(F73,E73+D73)</f>
        <v>4</v>
      </c>
      <c r="H73" s="24" t="n">
        <f aca="false">VLOOKUP(VALUE(LEFT(Q73,LEN(Q73)-2)),Param!$O$7:$Q$15,3,1)</f>
        <v>4</v>
      </c>
      <c r="I73" s="24" t="n">
        <f aca="false">C73+H73+G73</f>
        <v>11</v>
      </c>
      <c r="J73" s="24" t="n">
        <f aca="false">VLOOKUP(I73,Param!$Y$7:$AA$15,3,1)</f>
        <v>6</v>
      </c>
      <c r="K73" s="25" t="n">
        <f aca="false">IF(B73&gt;=2500,J73,IF(OR(M73="SSD",M73="NVME",O73="SSD",O73="NVME"),MIN(4,J73),MIN(3,J73)))</f>
        <v>6</v>
      </c>
      <c r="L73" s="31" t="s">
        <v>63</v>
      </c>
      <c r="M73" s="23" t="s">
        <v>61</v>
      </c>
      <c r="N73" s="23" t="s">
        <v>44</v>
      </c>
      <c r="O73" s="23"/>
      <c r="P73" s="23"/>
      <c r="Q73" s="23" t="s">
        <v>45</v>
      </c>
      <c r="R73" s="27" t="str">
        <f aca="false">VLOOKUP(K73,Param!$AA$7:$AB$15,2,0)</f>
        <v>PREMIUM</v>
      </c>
      <c r="S73" s="32"/>
      <c r="T73" s="28"/>
      <c r="U73" s="28"/>
      <c r="V73" s="28"/>
      <c r="W73" s="28"/>
      <c r="X73" s="28"/>
      <c r="Y73" s="29"/>
      <c r="Z73" s="27"/>
      <c r="AA73" s="29"/>
      <c r="AB73" s="27"/>
      <c r="AC73" s="27"/>
      <c r="AD73" s="29"/>
      <c r="AE73" s="27"/>
      <c r="AF73" s="30"/>
      <c r="AG73" s="27"/>
      <c r="AH73" s="27"/>
      <c r="AI73" s="30"/>
      <c r="AJ73" s="30"/>
      <c r="AK73" s="27"/>
      <c r="AL73" s="30"/>
      <c r="AM73" s="27"/>
      <c r="AN73" s="27"/>
      <c r="AO73" s="27"/>
      <c r="AP73" s="27"/>
      <c r="AQ73" s="27"/>
      <c r="AR73" s="27"/>
    </row>
    <row r="74" customFormat="false" ht="13.8" hidden="false" customHeight="false" outlineLevel="0" collapsed="false">
      <c r="B74" s="23" t="n">
        <f aca="false">VALUE(RIGHT(L74,LEN(L74)-14))</f>
        <v>5999</v>
      </c>
      <c r="C74" s="24" t="n">
        <f aca="false">VLOOKUP(B74,Param!$K$7:$M$15,3,1)</f>
        <v>3</v>
      </c>
      <c r="D74" s="24" t="n">
        <f aca="false">VLOOKUP(M74&amp; TEXT(VALUE(LEFT(N74,LEN(N74)-2)),"00000")  ,Param!$S$7:$W$20,5,1)</f>
        <v>-8</v>
      </c>
      <c r="E74" s="24" t="n">
        <f aca="false">IF(O74="",0,VLOOKUP(O74&amp; TEXT(VALUE(LEFT(P74,LEN(P74)-2)),"00000")  ,Param!$S$7:$W$20,5,1))</f>
        <v>0</v>
      </c>
      <c r="F74" s="24" t="n">
        <f aca="false">Param!$AE$7</f>
        <v>4</v>
      </c>
      <c r="G74" s="1" t="n">
        <f aca="false">MIN(F74,E74+D74)</f>
        <v>-8</v>
      </c>
      <c r="H74" s="24" t="n">
        <f aca="false">VLOOKUP(VALUE(LEFT(Q74,LEN(Q74)-2)),Param!$O$7:$Q$15,3,1)</f>
        <v>1</v>
      </c>
      <c r="I74" s="24" t="n">
        <f aca="false">C74+H74+G74</f>
        <v>-4</v>
      </c>
      <c r="J74" s="24" t="n">
        <f aca="false">VLOOKUP(I74,Param!$Y$7:$AA$15,3,1)</f>
        <v>1</v>
      </c>
      <c r="K74" s="25" t="n">
        <f aca="false">IF(B74&gt;=2500,J74,IF(OR(M74="SSD",M74="NVME",O74="SSD",O74="NVME"),MIN(4,J74),MIN(3,J74)))</f>
        <v>1</v>
      </c>
      <c r="L74" s="36" t="s">
        <v>64</v>
      </c>
      <c r="M74" s="23" t="s">
        <v>61</v>
      </c>
      <c r="N74" s="23" t="s">
        <v>59</v>
      </c>
      <c r="O74" s="23"/>
      <c r="P74" s="23"/>
      <c r="Q74" s="23" t="s">
        <v>49</v>
      </c>
      <c r="R74" s="27" t="str">
        <f aca="false">VLOOKUP(K74,Param!$AA$7:$AB$15,2,0)</f>
        <v>INVENDABLE</v>
      </c>
      <c r="S74" s="32"/>
      <c r="T74" s="28"/>
      <c r="U74" s="28"/>
      <c r="V74" s="28"/>
      <c r="W74" s="28"/>
      <c r="X74" s="28"/>
      <c r="Y74" s="29"/>
      <c r="Z74" s="27"/>
      <c r="AA74" s="29"/>
      <c r="AB74" s="27"/>
      <c r="AC74" s="27"/>
      <c r="AD74" s="29"/>
      <c r="AE74" s="27"/>
      <c r="AF74" s="30"/>
      <c r="AG74" s="27"/>
      <c r="AH74" s="27"/>
      <c r="AI74" s="30"/>
      <c r="AJ74" s="30"/>
      <c r="AK74" s="27"/>
      <c r="AL74" s="30"/>
      <c r="AM74" s="27"/>
      <c r="AN74" s="27"/>
      <c r="AO74" s="27"/>
      <c r="AP74" s="27"/>
      <c r="AQ74" s="27"/>
      <c r="AR74" s="27"/>
    </row>
    <row r="75" customFormat="false" ht="13.8" hidden="false" customHeight="false" outlineLevel="0" collapsed="false">
      <c r="B75" s="23" t="n">
        <f aca="false">VALUE(RIGHT(L75,LEN(L75)-14))</f>
        <v>5999</v>
      </c>
      <c r="C75" s="24" t="n">
        <f aca="false">VLOOKUP(B75,Param!$K$7:$M$15,3,1)</f>
        <v>3</v>
      </c>
      <c r="D75" s="24" t="n">
        <f aca="false">VLOOKUP(M75&amp; TEXT(VALUE(LEFT(N75,LEN(N75)-2)),"00000")  ,Param!$S$7:$W$20,5,1)</f>
        <v>2</v>
      </c>
      <c r="E75" s="24" t="n">
        <f aca="false">IF(O75="",0,VLOOKUP(O75&amp; TEXT(VALUE(LEFT(P75,LEN(P75)-2)),"00000")  ,Param!$S$7:$W$20,5,1))</f>
        <v>0</v>
      </c>
      <c r="F75" s="24" t="n">
        <f aca="false">Param!$AE$7</f>
        <v>4</v>
      </c>
      <c r="G75" s="1" t="n">
        <f aca="false">MIN(F75,E75+D75)</f>
        <v>2</v>
      </c>
      <c r="H75" s="24" t="n">
        <f aca="false">VLOOKUP(VALUE(LEFT(Q75,LEN(Q75)-2)),Param!$O$7:$Q$15,3,1)</f>
        <v>1</v>
      </c>
      <c r="I75" s="24" t="n">
        <f aca="false">C75+H75+G75</f>
        <v>6</v>
      </c>
      <c r="J75" s="24" t="n">
        <f aca="false">VLOOKUP(I75,Param!$Y$7:$AA$15,3,1)</f>
        <v>4</v>
      </c>
      <c r="K75" s="25" t="n">
        <f aca="false">IF(B75&gt;=2500,J75,IF(OR(M75="SSD",M75="NVME",O75="SSD",O75="NVME"),MIN(4,J75),MIN(3,J75)))</f>
        <v>4</v>
      </c>
      <c r="L75" s="36" t="s">
        <v>64</v>
      </c>
      <c r="M75" s="23" t="s">
        <v>61</v>
      </c>
      <c r="N75" s="23" t="s">
        <v>60</v>
      </c>
      <c r="O75" s="23"/>
      <c r="P75" s="23"/>
      <c r="Q75" s="23" t="s">
        <v>49</v>
      </c>
      <c r="R75" s="27" t="str">
        <f aca="false">VLOOKUP(K75,Param!$AA$7:$AB$15,2,0)</f>
        <v>B</v>
      </c>
      <c r="S75" s="32"/>
      <c r="T75" s="28"/>
      <c r="U75" s="28"/>
      <c r="V75" s="28"/>
      <c r="W75" s="28"/>
      <c r="X75" s="28"/>
      <c r="Y75" s="29"/>
      <c r="Z75" s="27"/>
      <c r="AA75" s="29"/>
      <c r="AB75" s="27"/>
      <c r="AC75" s="27"/>
      <c r="AD75" s="29"/>
      <c r="AE75" s="27"/>
      <c r="AF75" s="30"/>
      <c r="AG75" s="27"/>
      <c r="AH75" s="27"/>
      <c r="AI75" s="30"/>
      <c r="AJ75" s="30"/>
      <c r="AK75" s="27"/>
      <c r="AL75" s="30"/>
      <c r="AM75" s="27"/>
      <c r="AN75" s="27"/>
      <c r="AO75" s="27"/>
      <c r="AP75" s="27"/>
      <c r="AQ75" s="27"/>
      <c r="AR75" s="27"/>
    </row>
    <row r="76" customFormat="false" ht="13.8" hidden="false" customHeight="false" outlineLevel="0" collapsed="false">
      <c r="B76" s="23" t="n">
        <f aca="false">VALUE(RIGHT(L76,LEN(L76)-14))</f>
        <v>5999</v>
      </c>
      <c r="C76" s="24" t="n">
        <f aca="false">VLOOKUP(B76,Param!$K$7:$M$15,3,1)</f>
        <v>3</v>
      </c>
      <c r="D76" s="24" t="n">
        <f aca="false">VLOOKUP(M76&amp; TEXT(VALUE(LEFT(N76,LEN(N76)-2)),"00000")  ,Param!$S$7:$W$20,5,1)</f>
        <v>3</v>
      </c>
      <c r="E76" s="24" t="n">
        <f aca="false">IF(O76="",0,VLOOKUP(O76&amp; TEXT(VALUE(LEFT(P76,LEN(P76)-2)),"00000")  ,Param!$S$7:$W$20,5,1))</f>
        <v>0</v>
      </c>
      <c r="F76" s="24" t="n">
        <f aca="false">Param!$AE$7</f>
        <v>4</v>
      </c>
      <c r="G76" s="1" t="n">
        <f aca="false">MIN(F76,E76+D76)</f>
        <v>3</v>
      </c>
      <c r="H76" s="24" t="n">
        <f aca="false">VLOOKUP(VALUE(LEFT(Q76,LEN(Q76)-2)),Param!$O$7:$Q$15,3,1)</f>
        <v>1</v>
      </c>
      <c r="I76" s="24" t="n">
        <f aca="false">C76+H76+G76</f>
        <v>7</v>
      </c>
      <c r="J76" s="24" t="n">
        <f aca="false">VLOOKUP(I76,Param!$Y$7:$AA$15,3,1)</f>
        <v>4</v>
      </c>
      <c r="K76" s="25" t="n">
        <f aca="false">IF(B76&gt;=2500,J76,IF(OR(M76="SSD",M76="NVME",O76="SSD",O76="NVME"),MIN(4,J76),MIN(3,J76)))</f>
        <v>4</v>
      </c>
      <c r="L76" s="36" t="s">
        <v>64</v>
      </c>
      <c r="M76" s="23" t="s">
        <v>61</v>
      </c>
      <c r="N76" s="23" t="s">
        <v>58</v>
      </c>
      <c r="O76" s="23"/>
      <c r="P76" s="23"/>
      <c r="Q76" s="23" t="s">
        <v>49</v>
      </c>
      <c r="R76" s="27" t="str">
        <f aca="false">VLOOKUP(K76,Param!$AA$7:$AB$15,2,0)</f>
        <v>B</v>
      </c>
      <c r="S76" s="32"/>
      <c r="T76" s="28"/>
      <c r="U76" s="28"/>
      <c r="V76" s="28"/>
      <c r="W76" s="28"/>
      <c r="X76" s="28"/>
      <c r="Y76" s="29"/>
      <c r="Z76" s="27"/>
      <c r="AA76" s="29"/>
      <c r="AB76" s="27"/>
      <c r="AC76" s="27"/>
      <c r="AD76" s="29"/>
      <c r="AE76" s="27"/>
      <c r="AF76" s="30"/>
      <c r="AG76" s="27"/>
      <c r="AH76" s="27"/>
      <c r="AI76" s="30"/>
      <c r="AJ76" s="30"/>
      <c r="AK76" s="27"/>
      <c r="AL76" s="30"/>
      <c r="AM76" s="27"/>
      <c r="AN76" s="27"/>
      <c r="AO76" s="27"/>
      <c r="AP76" s="27"/>
      <c r="AQ76" s="27"/>
      <c r="AR76" s="27"/>
    </row>
    <row r="77" customFormat="false" ht="13.8" hidden="false" customHeight="false" outlineLevel="0" collapsed="false">
      <c r="B77" s="23" t="n">
        <f aca="false">VALUE(RIGHT(L77,LEN(L77)-14))</f>
        <v>5999</v>
      </c>
      <c r="C77" s="24" t="n">
        <f aca="false">VLOOKUP(B77,Param!$K$7:$M$15,3,1)</f>
        <v>3</v>
      </c>
      <c r="D77" s="24" t="n">
        <f aca="false">VLOOKUP(M77&amp; TEXT(VALUE(LEFT(N77,LEN(N77)-2)),"00000")  ,Param!$S$7:$W$20,5,1)</f>
        <v>5</v>
      </c>
      <c r="E77" s="24" t="n">
        <f aca="false">IF(O77="",0,VLOOKUP(O77&amp; TEXT(VALUE(LEFT(P77,LEN(P77)-2)),"00000")  ,Param!$S$7:$W$20,5,1))</f>
        <v>0</v>
      </c>
      <c r="F77" s="24" t="n">
        <f aca="false">Param!$AE$7</f>
        <v>4</v>
      </c>
      <c r="G77" s="1" t="n">
        <f aca="false">MIN(F77,E77+D77)</f>
        <v>4</v>
      </c>
      <c r="H77" s="24" t="n">
        <f aca="false">VLOOKUP(VALUE(LEFT(Q77,LEN(Q77)-2)),Param!$O$7:$Q$15,3,1)</f>
        <v>1</v>
      </c>
      <c r="I77" s="24" t="n">
        <f aca="false">C77+H77+G77</f>
        <v>8</v>
      </c>
      <c r="J77" s="24" t="n">
        <f aca="false">VLOOKUP(I77,Param!$Y$7:$AA$15,3,1)</f>
        <v>5</v>
      </c>
      <c r="K77" s="25" t="n">
        <f aca="false">IF(B77&gt;=2500,J77,IF(OR(M77="SSD",M77="NVME",O77="SSD",O77="NVME"),MIN(4,J77),MIN(3,J77)))</f>
        <v>5</v>
      </c>
      <c r="L77" s="36" t="s">
        <v>64</v>
      </c>
      <c r="M77" s="23" t="s">
        <v>61</v>
      </c>
      <c r="N77" s="23" t="s">
        <v>54</v>
      </c>
      <c r="O77" s="23"/>
      <c r="P77" s="23"/>
      <c r="Q77" s="23" t="s">
        <v>49</v>
      </c>
      <c r="R77" s="27" t="str">
        <f aca="false">VLOOKUP(K77,Param!$AA$7:$AB$15,2,0)</f>
        <v>A</v>
      </c>
      <c r="S77" s="32"/>
      <c r="T77" s="28"/>
      <c r="U77" s="28"/>
      <c r="V77" s="28"/>
      <c r="W77" s="28"/>
      <c r="X77" s="28"/>
      <c r="Y77" s="29"/>
      <c r="Z77" s="27"/>
      <c r="AA77" s="29"/>
      <c r="AB77" s="27"/>
      <c r="AC77" s="27"/>
      <c r="AD77" s="29"/>
      <c r="AE77" s="27"/>
      <c r="AF77" s="30"/>
      <c r="AG77" s="27"/>
      <c r="AH77" s="27"/>
      <c r="AI77" s="30"/>
      <c r="AJ77" s="30"/>
      <c r="AK77" s="27"/>
      <c r="AL77" s="30"/>
      <c r="AM77" s="27"/>
      <c r="AN77" s="27"/>
      <c r="AO77" s="27"/>
      <c r="AP77" s="27"/>
      <c r="AQ77" s="27"/>
      <c r="AR77" s="27"/>
    </row>
    <row r="78" customFormat="false" ht="13.8" hidden="false" customHeight="false" outlineLevel="0" collapsed="false">
      <c r="B78" s="23" t="n">
        <f aca="false">VALUE(RIGHT(L78,LEN(L78)-14))</f>
        <v>5999</v>
      </c>
      <c r="C78" s="24" t="n">
        <f aca="false">VLOOKUP(B78,Param!$K$7:$M$15,3,1)</f>
        <v>3</v>
      </c>
      <c r="D78" s="24" t="n">
        <f aca="false">VLOOKUP(M78&amp; TEXT(VALUE(LEFT(N78,LEN(N78)-2)),"00000")  ,Param!$S$7:$W$20,5,1)</f>
        <v>5</v>
      </c>
      <c r="E78" s="24" t="n">
        <f aca="false">IF(O78="",0,VLOOKUP(O78&amp; TEXT(VALUE(LEFT(P78,LEN(P78)-2)),"00000")  ,Param!$S$7:$W$20,5,1))</f>
        <v>0</v>
      </c>
      <c r="F78" s="24" t="n">
        <f aca="false">Param!$AE$7</f>
        <v>4</v>
      </c>
      <c r="G78" s="1" t="n">
        <f aca="false">MIN(F78,E78+D78)</f>
        <v>4</v>
      </c>
      <c r="H78" s="24" t="n">
        <f aca="false">VLOOKUP(VALUE(LEFT(Q78,LEN(Q78)-2)),Param!$O$7:$Q$15,3,1)</f>
        <v>3</v>
      </c>
      <c r="I78" s="24" t="n">
        <f aca="false">C78+H78+G78</f>
        <v>10</v>
      </c>
      <c r="J78" s="24" t="n">
        <f aca="false">VLOOKUP(I78,Param!$Y$7:$AA$15,3,1)</f>
        <v>5</v>
      </c>
      <c r="K78" s="25" t="n">
        <f aca="false">IF(B78&gt;=2500,J78,IF(OR(M78="SSD",M78="NVME",O78="SSD",O78="NVME"),MIN(4,J78),MIN(3,J78)))</f>
        <v>5</v>
      </c>
      <c r="L78" s="36" t="s">
        <v>64</v>
      </c>
      <c r="M78" s="23" t="s">
        <v>61</v>
      </c>
      <c r="N78" s="23" t="s">
        <v>44</v>
      </c>
      <c r="O78" s="23"/>
      <c r="P78" s="23"/>
      <c r="Q78" s="23" t="s">
        <v>55</v>
      </c>
      <c r="R78" s="27" t="str">
        <f aca="false">VLOOKUP(K78,Param!$AA$7:$AB$15,2,0)</f>
        <v>A</v>
      </c>
      <c r="S78" s="32"/>
      <c r="T78" s="28"/>
      <c r="U78" s="28"/>
      <c r="V78" s="28"/>
      <c r="W78" s="28"/>
      <c r="X78" s="28"/>
      <c r="Y78" s="29"/>
      <c r="Z78" s="27"/>
      <c r="AA78" s="29"/>
      <c r="AB78" s="27"/>
      <c r="AC78" s="27"/>
      <c r="AD78" s="29"/>
      <c r="AE78" s="27"/>
      <c r="AF78" s="30"/>
      <c r="AG78" s="27"/>
      <c r="AH78" s="27"/>
      <c r="AI78" s="30"/>
      <c r="AJ78" s="30"/>
      <c r="AK78" s="27"/>
      <c r="AL78" s="30"/>
      <c r="AM78" s="27"/>
      <c r="AN78" s="27"/>
      <c r="AO78" s="27"/>
      <c r="AP78" s="27"/>
      <c r="AQ78" s="27"/>
      <c r="AR78" s="27"/>
    </row>
    <row r="79" customFormat="false" ht="13.8" hidden="false" customHeight="false" outlineLevel="0" collapsed="false">
      <c r="B79" s="23" t="n">
        <f aca="false">VALUE(RIGHT(L79,LEN(L79)-14))</f>
        <v>5999</v>
      </c>
      <c r="C79" s="24" t="n">
        <f aca="false">VLOOKUP(B79,Param!$K$7:$M$15,3,1)</f>
        <v>3</v>
      </c>
      <c r="D79" s="24" t="n">
        <f aca="false">VLOOKUP(M79&amp; TEXT(VALUE(LEFT(N79,LEN(N79)-2)),"00000")  ,Param!$S$7:$W$20,5,1)</f>
        <v>5</v>
      </c>
      <c r="E79" s="24" t="n">
        <f aca="false">IF(O79="",0,VLOOKUP(O79&amp; TEXT(VALUE(LEFT(P79,LEN(P79)-2)),"00000")  ,Param!$S$7:$W$20,5,1))</f>
        <v>0</v>
      </c>
      <c r="F79" s="24" t="n">
        <f aca="false">Param!$AE$7</f>
        <v>4</v>
      </c>
      <c r="G79" s="1" t="n">
        <f aca="false">MIN(F79,E79+D79)</f>
        <v>4</v>
      </c>
      <c r="H79" s="24" t="n">
        <f aca="false">VLOOKUP(VALUE(LEFT(Q79,LEN(Q79)-2)),Param!$O$7:$Q$15,3,1)</f>
        <v>-8</v>
      </c>
      <c r="I79" s="24" t="n">
        <f aca="false">C79+H79+G79</f>
        <v>-1</v>
      </c>
      <c r="J79" s="24" t="n">
        <f aca="false">VLOOKUP(I79,Param!$Y$7:$AA$15,3,1)</f>
        <v>1</v>
      </c>
      <c r="K79" s="25" t="n">
        <f aca="false">IF(B79&gt;=2500,J79,IF(OR(M79="SSD",M79="NVME",O79="SSD",O79="NVME"),MIN(4,J79),MIN(3,J79)))</f>
        <v>1</v>
      </c>
      <c r="L79" s="36" t="s">
        <v>64</v>
      </c>
      <c r="M79" s="23" t="s">
        <v>61</v>
      </c>
      <c r="N79" s="23" t="s">
        <v>44</v>
      </c>
      <c r="O79" s="23"/>
      <c r="P79" s="23"/>
      <c r="Q79" s="23" t="s">
        <v>48</v>
      </c>
      <c r="R79" s="27" t="str">
        <f aca="false">VLOOKUP(K79,Param!$AA$7:$AB$15,2,0)</f>
        <v>INVENDABLE</v>
      </c>
      <c r="S79" s="32"/>
      <c r="T79" s="28"/>
      <c r="U79" s="28"/>
      <c r="V79" s="28"/>
      <c r="W79" s="28"/>
      <c r="X79" s="28"/>
      <c r="Y79" s="29"/>
      <c r="Z79" s="27"/>
      <c r="AA79" s="29"/>
      <c r="AB79" s="27"/>
      <c r="AC79" s="27"/>
      <c r="AD79" s="29"/>
      <c r="AE79" s="27"/>
      <c r="AF79" s="30"/>
      <c r="AG79" s="27"/>
      <c r="AH79" s="27"/>
      <c r="AI79" s="30"/>
      <c r="AJ79" s="30"/>
      <c r="AK79" s="27"/>
      <c r="AL79" s="30"/>
      <c r="AM79" s="27"/>
      <c r="AN79" s="27"/>
      <c r="AO79" s="27"/>
      <c r="AP79" s="27"/>
      <c r="AQ79" s="27"/>
      <c r="AR79" s="27"/>
    </row>
    <row r="80" customFormat="false" ht="13.8" hidden="false" customHeight="false" outlineLevel="0" collapsed="false">
      <c r="B80" s="23" t="n">
        <f aca="false">VALUE(RIGHT(L80,LEN(L80)-14))</f>
        <v>5999</v>
      </c>
      <c r="C80" s="24" t="n">
        <f aca="false">VLOOKUP(B80,Param!$K$7:$M$15,3,1)</f>
        <v>3</v>
      </c>
      <c r="D80" s="24" t="n">
        <f aca="false">VLOOKUP(M80&amp; TEXT(VALUE(LEFT(N80,LEN(N80)-2)),"00000")  ,Param!$S$7:$W$20,5,1)</f>
        <v>5</v>
      </c>
      <c r="E80" s="24" t="n">
        <f aca="false">IF(O80="",0,VLOOKUP(O80&amp; TEXT(VALUE(LEFT(P80,LEN(P80)-2)),"00000")  ,Param!$S$7:$W$20,5,1))</f>
        <v>0</v>
      </c>
      <c r="F80" s="24" t="n">
        <f aca="false">Param!$AE$7</f>
        <v>4</v>
      </c>
      <c r="G80" s="1" t="n">
        <f aca="false">MIN(F80,E80+D80)</f>
        <v>4</v>
      </c>
      <c r="H80" s="24" t="n">
        <f aca="false">VLOOKUP(VALUE(LEFT(Q80,LEN(Q80)-2)),Param!$O$7:$Q$15,3,1)</f>
        <v>4</v>
      </c>
      <c r="I80" s="24" t="n">
        <f aca="false">C80+H80+G80</f>
        <v>11</v>
      </c>
      <c r="J80" s="24" t="n">
        <f aca="false">VLOOKUP(I80,Param!$Y$7:$AA$15,3,1)</f>
        <v>6</v>
      </c>
      <c r="K80" s="25" t="n">
        <f aca="false">IF(B80&gt;=2500,J80,IF(OR(M80="SSD",M80="NVME",O80="SSD",O80="NVME"),MIN(4,J80),MIN(3,J80)))</f>
        <v>6</v>
      </c>
      <c r="L80" s="36" t="s">
        <v>64</v>
      </c>
      <c r="M80" s="23" t="s">
        <v>61</v>
      </c>
      <c r="N80" s="23" t="s">
        <v>44</v>
      </c>
      <c r="O80" s="23"/>
      <c r="P80" s="23"/>
      <c r="Q80" s="23" t="s">
        <v>45</v>
      </c>
      <c r="R80" s="27" t="str">
        <f aca="false">VLOOKUP(K80,Param!$AA$7:$AB$15,2,0)</f>
        <v>PREMIUM</v>
      </c>
      <c r="S80" s="32"/>
      <c r="T80" s="28"/>
      <c r="U80" s="28"/>
      <c r="V80" s="28"/>
      <c r="W80" s="28"/>
      <c r="X80" s="28"/>
      <c r="Y80" s="29"/>
      <c r="Z80" s="27"/>
      <c r="AA80" s="29"/>
      <c r="AB80" s="27"/>
      <c r="AC80" s="27"/>
      <c r="AD80" s="29"/>
      <c r="AE80" s="27"/>
      <c r="AF80" s="30"/>
      <c r="AG80" s="27"/>
      <c r="AH80" s="27"/>
      <c r="AI80" s="30"/>
      <c r="AJ80" s="30"/>
      <c r="AK80" s="27"/>
      <c r="AL80" s="30"/>
      <c r="AM80" s="27"/>
      <c r="AN80" s="27"/>
      <c r="AO80" s="27"/>
      <c r="AP80" s="27"/>
      <c r="AQ80" s="27"/>
      <c r="AR80" s="27"/>
    </row>
    <row r="81" customFormat="false" ht="13.8" hidden="false" customHeight="false" outlineLevel="0" collapsed="false">
      <c r="B81" s="23" t="n">
        <f aca="false">VALUE(RIGHT(L81,LEN(L81)-14))</f>
        <v>6000</v>
      </c>
      <c r="C81" s="24" t="n">
        <f aca="false">VLOOKUP(B81,Param!$K$7:$M$15,3,1)</f>
        <v>4</v>
      </c>
      <c r="D81" s="24" t="n">
        <f aca="false">VLOOKUP(M81&amp; TEXT(VALUE(LEFT(N81,LEN(N81)-2)),"00000")  ,Param!$S$7:$W$20,5,1)</f>
        <v>-8</v>
      </c>
      <c r="E81" s="24" t="n">
        <f aca="false">IF(O81="",0,VLOOKUP(O81&amp; TEXT(VALUE(LEFT(P81,LEN(P81)-2)),"00000")  ,Param!$S$7:$W$20,5,1))</f>
        <v>0</v>
      </c>
      <c r="F81" s="24" t="n">
        <f aca="false">Param!$AE$7</f>
        <v>4</v>
      </c>
      <c r="G81" s="1" t="n">
        <f aca="false">MIN(F81,E81+D81)</f>
        <v>-8</v>
      </c>
      <c r="H81" s="24" t="n">
        <f aca="false">VLOOKUP(VALUE(LEFT(Q81,LEN(Q81)-2)),Param!$O$7:$Q$15,3,1)</f>
        <v>1</v>
      </c>
      <c r="I81" s="24" t="n">
        <f aca="false">C81+H81+G81</f>
        <v>-3</v>
      </c>
      <c r="J81" s="24" t="n">
        <f aca="false">VLOOKUP(I81,Param!$Y$7:$AA$15,3,1)</f>
        <v>1</v>
      </c>
      <c r="K81" s="25" t="n">
        <f aca="false">IF(B81&gt;=2500,J81,IF(OR(M81="SSD",M81="NVME",O81="SSD",O81="NVME"),MIN(4,J81),MIN(3,J81)))</f>
        <v>1</v>
      </c>
      <c r="L81" s="31" t="s">
        <v>65</v>
      </c>
      <c r="M81" s="23" t="s">
        <v>61</v>
      </c>
      <c r="N81" s="23" t="s">
        <v>59</v>
      </c>
      <c r="O81" s="23"/>
      <c r="P81" s="23"/>
      <c r="Q81" s="23" t="s">
        <v>49</v>
      </c>
      <c r="R81" s="27" t="str">
        <f aca="false">VLOOKUP(K81,Param!$AA$7:$AB$15,2,0)</f>
        <v>INVENDABLE</v>
      </c>
      <c r="S81" s="32"/>
      <c r="T81" s="28"/>
      <c r="U81" s="28"/>
      <c r="V81" s="28"/>
      <c r="W81" s="28"/>
      <c r="X81" s="28"/>
      <c r="Y81" s="29"/>
      <c r="Z81" s="27"/>
      <c r="AA81" s="29"/>
      <c r="AB81" s="27"/>
      <c r="AC81" s="27"/>
      <c r="AD81" s="29"/>
      <c r="AE81" s="27"/>
      <c r="AF81" s="30"/>
      <c r="AG81" s="27"/>
      <c r="AH81" s="27"/>
      <c r="AI81" s="30"/>
      <c r="AJ81" s="30"/>
      <c r="AK81" s="27"/>
      <c r="AL81" s="30"/>
      <c r="AM81" s="27"/>
      <c r="AN81" s="27"/>
      <c r="AO81" s="27"/>
      <c r="AP81" s="27"/>
      <c r="AQ81" s="27"/>
      <c r="AR81" s="27"/>
    </row>
    <row r="82" customFormat="false" ht="13.8" hidden="false" customHeight="false" outlineLevel="0" collapsed="false">
      <c r="B82" s="23" t="n">
        <f aca="false">VALUE(RIGHT(L82,LEN(L82)-14))</f>
        <v>6000</v>
      </c>
      <c r="C82" s="24" t="n">
        <f aca="false">VLOOKUP(B82,Param!$K$7:$M$15,3,1)</f>
        <v>4</v>
      </c>
      <c r="D82" s="24" t="n">
        <f aca="false">VLOOKUP(M82&amp; TEXT(VALUE(LEFT(N82,LEN(N82)-2)),"00000")  ,Param!$S$7:$W$20,5,1)</f>
        <v>2</v>
      </c>
      <c r="E82" s="24" t="n">
        <f aca="false">IF(O82="",0,VLOOKUP(O82&amp; TEXT(VALUE(LEFT(P82,LEN(P82)-2)),"00000")  ,Param!$S$7:$W$20,5,1))</f>
        <v>0</v>
      </c>
      <c r="F82" s="24" t="n">
        <f aca="false">Param!$AE$7</f>
        <v>4</v>
      </c>
      <c r="G82" s="1" t="n">
        <f aca="false">MIN(F82,E82+D82)</f>
        <v>2</v>
      </c>
      <c r="H82" s="24" t="n">
        <f aca="false">VLOOKUP(VALUE(LEFT(Q82,LEN(Q82)-2)),Param!$O$7:$Q$15,3,1)</f>
        <v>1</v>
      </c>
      <c r="I82" s="24" t="n">
        <f aca="false">C82+H82+G82</f>
        <v>7</v>
      </c>
      <c r="J82" s="24" t="n">
        <f aca="false">VLOOKUP(I82,Param!$Y$7:$AA$15,3,1)</f>
        <v>4</v>
      </c>
      <c r="K82" s="25" t="n">
        <f aca="false">IF(B82&gt;=2500,J82,IF(OR(M82="SSD",M82="NVME",O82="SSD",O82="NVME"),MIN(4,J82),MIN(3,J82)))</f>
        <v>4</v>
      </c>
      <c r="L82" s="31" t="s">
        <v>65</v>
      </c>
      <c r="M82" s="23" t="s">
        <v>61</v>
      </c>
      <c r="N82" s="23" t="s">
        <v>60</v>
      </c>
      <c r="O82" s="23"/>
      <c r="P82" s="23"/>
      <c r="Q82" s="23" t="s">
        <v>49</v>
      </c>
      <c r="R82" s="27" t="str">
        <f aca="false">VLOOKUP(K82,Param!$AA$7:$AB$15,2,0)</f>
        <v>B</v>
      </c>
      <c r="S82" s="32"/>
      <c r="T82" s="28"/>
      <c r="U82" s="28"/>
      <c r="V82" s="28"/>
      <c r="W82" s="28"/>
      <c r="X82" s="28"/>
      <c r="Y82" s="29"/>
      <c r="Z82" s="27"/>
      <c r="AA82" s="29"/>
      <c r="AB82" s="27"/>
      <c r="AC82" s="27"/>
      <c r="AD82" s="29"/>
      <c r="AE82" s="27"/>
      <c r="AF82" s="30"/>
      <c r="AG82" s="27"/>
      <c r="AH82" s="27"/>
      <c r="AI82" s="30"/>
      <c r="AJ82" s="30"/>
      <c r="AK82" s="27"/>
      <c r="AL82" s="30"/>
      <c r="AM82" s="27"/>
      <c r="AN82" s="27"/>
      <c r="AO82" s="27"/>
      <c r="AP82" s="27"/>
      <c r="AQ82" s="27"/>
      <c r="AR82" s="27"/>
    </row>
    <row r="83" customFormat="false" ht="13.8" hidden="false" customHeight="false" outlineLevel="0" collapsed="false">
      <c r="B83" s="23" t="n">
        <f aca="false">VALUE(RIGHT(L83,LEN(L83)-14))</f>
        <v>6000</v>
      </c>
      <c r="C83" s="24" t="n">
        <f aca="false">VLOOKUP(B83,Param!$K$7:$M$15,3,1)</f>
        <v>4</v>
      </c>
      <c r="D83" s="24" t="n">
        <f aca="false">VLOOKUP(M83&amp; TEXT(VALUE(LEFT(N83,LEN(N83)-2)),"00000")  ,Param!$S$7:$W$20,5,1)</f>
        <v>3</v>
      </c>
      <c r="E83" s="24" t="n">
        <f aca="false">IF(O83="",0,VLOOKUP(O83&amp; TEXT(VALUE(LEFT(P83,LEN(P83)-2)),"00000")  ,Param!$S$7:$W$20,5,1))</f>
        <v>0</v>
      </c>
      <c r="F83" s="24" t="n">
        <f aca="false">Param!$AE$7</f>
        <v>4</v>
      </c>
      <c r="G83" s="1" t="n">
        <f aca="false">MIN(F83,E83+D83)</f>
        <v>3</v>
      </c>
      <c r="H83" s="24" t="n">
        <f aca="false">VLOOKUP(VALUE(LEFT(Q83,LEN(Q83)-2)),Param!$O$7:$Q$15,3,1)</f>
        <v>1</v>
      </c>
      <c r="I83" s="24" t="n">
        <f aca="false">C83+H83+G83</f>
        <v>8</v>
      </c>
      <c r="J83" s="24" t="n">
        <f aca="false">VLOOKUP(I83,Param!$Y$7:$AA$15,3,1)</f>
        <v>5</v>
      </c>
      <c r="K83" s="25" t="n">
        <f aca="false">IF(B83&gt;=2500,J83,IF(OR(M83="SSD",M83="NVME",O83="SSD",O83="NVME"),MIN(4,J83),MIN(3,J83)))</f>
        <v>5</v>
      </c>
      <c r="L83" s="31" t="s">
        <v>65</v>
      </c>
      <c r="M83" s="23" t="s">
        <v>61</v>
      </c>
      <c r="N83" s="23" t="s">
        <v>58</v>
      </c>
      <c r="O83" s="23"/>
      <c r="P83" s="23"/>
      <c r="Q83" s="23" t="s">
        <v>49</v>
      </c>
      <c r="R83" s="27" t="str">
        <f aca="false">VLOOKUP(K83,Param!$AA$7:$AB$15,2,0)</f>
        <v>A</v>
      </c>
      <c r="S83" s="32"/>
      <c r="T83" s="28"/>
      <c r="U83" s="28"/>
      <c r="V83" s="28"/>
      <c r="W83" s="28"/>
      <c r="X83" s="28"/>
      <c r="Y83" s="29"/>
      <c r="Z83" s="27"/>
      <c r="AA83" s="29"/>
      <c r="AB83" s="27"/>
      <c r="AC83" s="27"/>
      <c r="AD83" s="29"/>
      <c r="AE83" s="27"/>
      <c r="AF83" s="30"/>
      <c r="AG83" s="27"/>
      <c r="AH83" s="27"/>
      <c r="AI83" s="30"/>
      <c r="AJ83" s="30"/>
      <c r="AK83" s="27"/>
      <c r="AL83" s="30"/>
      <c r="AM83" s="27"/>
      <c r="AN83" s="27"/>
      <c r="AO83" s="27"/>
      <c r="AP83" s="27"/>
      <c r="AQ83" s="27"/>
      <c r="AR83" s="27"/>
    </row>
    <row r="84" customFormat="false" ht="13.8" hidden="false" customHeight="false" outlineLevel="0" collapsed="false">
      <c r="B84" s="23" t="n">
        <f aca="false">VALUE(RIGHT(L84,LEN(L84)-14))</f>
        <v>6000</v>
      </c>
      <c r="C84" s="24" t="n">
        <f aca="false">VLOOKUP(B84,Param!$K$7:$M$15,3,1)</f>
        <v>4</v>
      </c>
      <c r="D84" s="24" t="n">
        <f aca="false">VLOOKUP(M84&amp; TEXT(VALUE(LEFT(N84,LEN(N84)-2)),"00000")  ,Param!$S$7:$W$20,5,1)</f>
        <v>5</v>
      </c>
      <c r="E84" s="24" t="n">
        <f aca="false">IF(O84="",0,VLOOKUP(O84&amp; TEXT(VALUE(LEFT(P84,LEN(P84)-2)),"00000")  ,Param!$S$7:$W$20,5,1))</f>
        <v>0</v>
      </c>
      <c r="F84" s="24" t="n">
        <f aca="false">Param!$AE$7</f>
        <v>4</v>
      </c>
      <c r="G84" s="1" t="n">
        <f aca="false">MIN(F84,E84+D84)</f>
        <v>4</v>
      </c>
      <c r="H84" s="24" t="n">
        <f aca="false">VLOOKUP(VALUE(LEFT(Q84,LEN(Q84)-2)),Param!$O$7:$Q$15,3,1)</f>
        <v>1</v>
      </c>
      <c r="I84" s="24" t="n">
        <f aca="false">C84+H84+G84</f>
        <v>9</v>
      </c>
      <c r="J84" s="24" t="n">
        <f aca="false">VLOOKUP(I84,Param!$Y$7:$AA$15,3,1)</f>
        <v>5</v>
      </c>
      <c r="K84" s="25" t="n">
        <f aca="false">IF(B84&gt;=2500,J84,IF(OR(M84="SSD",M84="NVME",O84="SSD",O84="NVME"),MIN(4,J84),MIN(3,J84)))</f>
        <v>5</v>
      </c>
      <c r="L84" s="31" t="s">
        <v>65</v>
      </c>
      <c r="M84" s="23" t="s">
        <v>61</v>
      </c>
      <c r="N84" s="23" t="s">
        <v>54</v>
      </c>
      <c r="O84" s="23"/>
      <c r="P84" s="23"/>
      <c r="Q84" s="23" t="s">
        <v>49</v>
      </c>
      <c r="R84" s="27" t="str">
        <f aca="false">VLOOKUP(K84,Param!$AA$7:$AB$15,2,0)</f>
        <v>A</v>
      </c>
      <c r="S84" s="32"/>
      <c r="T84" s="28"/>
      <c r="U84" s="28"/>
      <c r="V84" s="28"/>
      <c r="W84" s="28"/>
      <c r="X84" s="28"/>
      <c r="Y84" s="29"/>
      <c r="Z84" s="27"/>
      <c r="AA84" s="29"/>
      <c r="AB84" s="27"/>
      <c r="AC84" s="27"/>
      <c r="AD84" s="29"/>
      <c r="AE84" s="27"/>
      <c r="AF84" s="30"/>
      <c r="AG84" s="27"/>
      <c r="AH84" s="27"/>
      <c r="AI84" s="30"/>
      <c r="AJ84" s="30"/>
      <c r="AK84" s="27"/>
      <c r="AL84" s="30"/>
      <c r="AM84" s="27"/>
      <c r="AN84" s="27"/>
      <c r="AO84" s="27"/>
      <c r="AP84" s="27"/>
      <c r="AQ84" s="27"/>
      <c r="AR84" s="27"/>
    </row>
    <row r="85" customFormat="false" ht="13.8" hidden="false" customHeight="false" outlineLevel="0" collapsed="false">
      <c r="B85" s="23" t="n">
        <f aca="false">VALUE(RIGHT(L85,LEN(L85)-14))</f>
        <v>6000</v>
      </c>
      <c r="C85" s="24" t="n">
        <f aca="false">VLOOKUP(B85,Param!$K$7:$M$15,3,1)</f>
        <v>4</v>
      </c>
      <c r="D85" s="24" t="n">
        <f aca="false">VLOOKUP(M85&amp; TEXT(VALUE(LEFT(N85,LEN(N85)-2)),"00000")  ,Param!$S$7:$W$20,5,1)</f>
        <v>5</v>
      </c>
      <c r="E85" s="24" t="n">
        <f aca="false">IF(O85="",0,VLOOKUP(O85&amp; TEXT(VALUE(LEFT(P85,LEN(P85)-2)),"00000")  ,Param!$S$7:$W$20,5,1))</f>
        <v>0</v>
      </c>
      <c r="F85" s="24" t="n">
        <f aca="false">Param!$AE$7</f>
        <v>4</v>
      </c>
      <c r="G85" s="1" t="n">
        <f aca="false">MIN(F85,E85+D85)</f>
        <v>4</v>
      </c>
      <c r="H85" s="24" t="n">
        <f aca="false">VLOOKUP(VALUE(LEFT(Q85,LEN(Q85)-2)),Param!$O$7:$Q$15,3,1)</f>
        <v>-8</v>
      </c>
      <c r="I85" s="24" t="n">
        <f aca="false">C85+H85+G85</f>
        <v>0</v>
      </c>
      <c r="J85" s="24" t="n">
        <f aca="false">VLOOKUP(I85,Param!$Y$7:$AA$15,3,1)</f>
        <v>1</v>
      </c>
      <c r="K85" s="25" t="n">
        <f aca="false">IF(B85&gt;=2500,J85,IF(OR(M85="SSD",M85="NVME",O85="SSD",O85="NVME"),MIN(4,J85),MIN(3,J85)))</f>
        <v>1</v>
      </c>
      <c r="L85" s="31" t="s">
        <v>65</v>
      </c>
      <c r="M85" s="23" t="s">
        <v>61</v>
      </c>
      <c r="N85" s="23" t="s">
        <v>44</v>
      </c>
      <c r="O85" s="23"/>
      <c r="P85" s="23"/>
      <c r="Q85" s="23" t="s">
        <v>48</v>
      </c>
      <c r="R85" s="27" t="str">
        <f aca="false">VLOOKUP(K85,Param!$AA$7:$AB$15,2,0)</f>
        <v>INVENDABLE</v>
      </c>
      <c r="S85" s="32"/>
      <c r="T85" s="28"/>
      <c r="U85" s="28"/>
      <c r="V85" s="28"/>
      <c r="W85" s="28"/>
      <c r="X85" s="28"/>
      <c r="Y85" s="29"/>
      <c r="Z85" s="27"/>
      <c r="AA85" s="29"/>
      <c r="AB85" s="27"/>
      <c r="AC85" s="27"/>
      <c r="AD85" s="29"/>
      <c r="AE85" s="27"/>
      <c r="AF85" s="30"/>
      <c r="AG85" s="27"/>
      <c r="AH85" s="27"/>
      <c r="AI85" s="30"/>
      <c r="AJ85" s="30"/>
      <c r="AK85" s="27"/>
      <c r="AL85" s="30"/>
      <c r="AM85" s="27"/>
      <c r="AN85" s="27"/>
      <c r="AO85" s="27"/>
      <c r="AP85" s="27"/>
      <c r="AQ85" s="27"/>
      <c r="AR85" s="27"/>
    </row>
    <row r="86" customFormat="false" ht="13.8" hidden="false" customHeight="false" outlineLevel="0" collapsed="false">
      <c r="B86" s="23" t="n">
        <f aca="false">VALUE(RIGHT(L86,LEN(L86)-14))</f>
        <v>6000</v>
      </c>
      <c r="C86" s="24" t="n">
        <f aca="false">VLOOKUP(B86,Param!$K$7:$M$15,3,1)</f>
        <v>4</v>
      </c>
      <c r="D86" s="24" t="n">
        <f aca="false">VLOOKUP(M86&amp; TEXT(VALUE(LEFT(N86,LEN(N86)-2)),"00000")  ,Param!$S$7:$W$20,5,1)</f>
        <v>5</v>
      </c>
      <c r="E86" s="24" t="n">
        <f aca="false">IF(O86="",0,VLOOKUP(O86&amp; TEXT(VALUE(LEFT(P86,LEN(P86)-2)),"00000")  ,Param!$S$7:$W$20,5,1))</f>
        <v>0</v>
      </c>
      <c r="F86" s="24" t="n">
        <f aca="false">Param!$AE$7</f>
        <v>4</v>
      </c>
      <c r="G86" s="1" t="n">
        <f aca="false">MIN(F86,E86+D86)</f>
        <v>4</v>
      </c>
      <c r="H86" s="24" t="n">
        <f aca="false">VLOOKUP(VALUE(LEFT(Q86,LEN(Q86)-2)),Param!$O$7:$Q$15,3,1)</f>
        <v>3</v>
      </c>
      <c r="I86" s="24" t="n">
        <f aca="false">C86+H86+G86</f>
        <v>11</v>
      </c>
      <c r="J86" s="24" t="n">
        <f aca="false">VLOOKUP(I86,Param!$Y$7:$AA$15,3,1)</f>
        <v>6</v>
      </c>
      <c r="K86" s="25" t="n">
        <f aca="false">IF(B86&gt;=2500,J86,IF(OR(M86="SSD",M86="NVME",O86="SSD",O86="NVME"),MIN(4,J86),MIN(3,J86)))</f>
        <v>6</v>
      </c>
      <c r="L86" s="31" t="s">
        <v>65</v>
      </c>
      <c r="M86" s="23" t="s">
        <v>61</v>
      </c>
      <c r="N86" s="23" t="s">
        <v>44</v>
      </c>
      <c r="O86" s="23"/>
      <c r="P86" s="23"/>
      <c r="Q86" s="23" t="s">
        <v>55</v>
      </c>
      <c r="R86" s="27" t="str">
        <f aca="false">VLOOKUP(K86,Param!$AA$7:$AB$15,2,0)</f>
        <v>PREMIUM</v>
      </c>
      <c r="S86" s="32"/>
      <c r="T86" s="28"/>
      <c r="U86" s="28"/>
      <c r="V86" s="28"/>
      <c r="W86" s="28"/>
      <c r="X86" s="28"/>
      <c r="Y86" s="29"/>
      <c r="Z86" s="27"/>
      <c r="AA86" s="29"/>
      <c r="AB86" s="27"/>
      <c r="AC86" s="27"/>
      <c r="AD86" s="29"/>
      <c r="AE86" s="27"/>
      <c r="AF86" s="30"/>
      <c r="AG86" s="27"/>
      <c r="AH86" s="27"/>
      <c r="AI86" s="30"/>
      <c r="AJ86" s="30"/>
      <c r="AK86" s="27"/>
      <c r="AL86" s="30"/>
      <c r="AM86" s="27"/>
      <c r="AN86" s="27"/>
      <c r="AO86" s="27"/>
      <c r="AP86" s="27"/>
      <c r="AQ86" s="27"/>
      <c r="AR86" s="27"/>
    </row>
    <row r="87" customFormat="false" ht="13.8" hidden="false" customHeight="false" outlineLevel="0" collapsed="false">
      <c r="B87" s="23" t="n">
        <f aca="false">VALUE(RIGHT(L87,LEN(L87)-14))</f>
        <v>6000</v>
      </c>
      <c r="C87" s="24" t="n">
        <f aca="false">VLOOKUP(B87,Param!$K$7:$M$15,3,1)</f>
        <v>4</v>
      </c>
      <c r="D87" s="24" t="n">
        <f aca="false">VLOOKUP(M87&amp; TEXT(VALUE(LEFT(N87,LEN(N87)-2)),"00000")  ,Param!$S$7:$W$20,5,1)</f>
        <v>5</v>
      </c>
      <c r="E87" s="24" t="n">
        <f aca="false">IF(O87="",0,VLOOKUP(O87&amp; TEXT(VALUE(LEFT(P87,LEN(P87)-2)),"00000")  ,Param!$S$7:$W$20,5,1))</f>
        <v>0</v>
      </c>
      <c r="F87" s="24" t="n">
        <f aca="false">Param!$AE$7</f>
        <v>4</v>
      </c>
      <c r="G87" s="1" t="n">
        <f aca="false">MIN(F87,E87+D87)</f>
        <v>4</v>
      </c>
      <c r="H87" s="24" t="n">
        <f aca="false">VLOOKUP(VALUE(LEFT(Q87,LEN(Q87)-2)),Param!$O$7:$Q$15,3,1)</f>
        <v>4</v>
      </c>
      <c r="I87" s="24" t="n">
        <f aca="false">C87+H87+G87</f>
        <v>12</v>
      </c>
      <c r="J87" s="24" t="n">
        <f aca="false">VLOOKUP(I87,Param!$Y$7:$AA$15,3,1)</f>
        <v>6</v>
      </c>
      <c r="K87" s="25" t="n">
        <f aca="false">IF(B87&gt;=2500,J87,IF(OR(M87="SSD",M87="NVME",O87="SSD",O87="NVME"),MIN(4,J87),MIN(3,J87)))</f>
        <v>6</v>
      </c>
      <c r="L87" s="31" t="s">
        <v>65</v>
      </c>
      <c r="M87" s="23" t="s">
        <v>61</v>
      </c>
      <c r="N87" s="23" t="s">
        <v>44</v>
      </c>
      <c r="O87" s="23"/>
      <c r="P87" s="23"/>
      <c r="Q87" s="23" t="s">
        <v>45</v>
      </c>
      <c r="R87" s="27" t="str">
        <f aca="false">VLOOKUP(K87,Param!$AA$7:$AB$15,2,0)</f>
        <v>PREMIUM</v>
      </c>
      <c r="S87" s="32"/>
      <c r="T87" s="28"/>
      <c r="U87" s="28"/>
      <c r="V87" s="28"/>
      <c r="W87" s="28"/>
      <c r="X87" s="28"/>
      <c r="Y87" s="29"/>
      <c r="Z87" s="27"/>
      <c r="AA87" s="29"/>
      <c r="AB87" s="27"/>
      <c r="AC87" s="27"/>
      <c r="AD87" s="29"/>
      <c r="AE87" s="27"/>
      <c r="AF87" s="30"/>
      <c r="AG87" s="27"/>
      <c r="AH87" s="27"/>
      <c r="AI87" s="30"/>
      <c r="AJ87" s="30"/>
      <c r="AK87" s="27"/>
      <c r="AL87" s="30"/>
      <c r="AM87" s="27"/>
      <c r="AN87" s="27"/>
      <c r="AO87" s="27"/>
      <c r="AP87" s="27"/>
      <c r="AQ87" s="27"/>
      <c r="AR87" s="27"/>
    </row>
    <row r="88" customFormat="false" ht="13.8" hidden="false" customHeight="false" outlineLevel="0" collapsed="false">
      <c r="B88" s="23" t="n">
        <f aca="false">VALUE(RIGHT(L88,LEN(L88)-14))</f>
        <v>10000</v>
      </c>
      <c r="C88" s="24" t="n">
        <f aca="false">VLOOKUP(B88,Param!$K$7:$M$15,3,1)</f>
        <v>4</v>
      </c>
      <c r="D88" s="24" t="n">
        <f aca="false">VLOOKUP(M88&amp; TEXT(VALUE(LEFT(N88,LEN(N88)-2)),"00000")  ,Param!$S$7:$W$20,5,1)</f>
        <v>-8</v>
      </c>
      <c r="E88" s="24" t="n">
        <f aca="false">IF(O88="",0,VLOOKUP(O88&amp; TEXT(VALUE(LEFT(P88,LEN(P88)-2)),"00000")  ,Param!$S$7:$W$20,5,1))</f>
        <v>0</v>
      </c>
      <c r="F88" s="24" t="n">
        <f aca="false">Param!$AE$7</f>
        <v>4</v>
      </c>
      <c r="G88" s="1" t="n">
        <f aca="false">MIN(F88,E88+D88)</f>
        <v>-8</v>
      </c>
      <c r="H88" s="24" t="n">
        <f aca="false">VLOOKUP(VALUE(LEFT(Q88,LEN(Q88)-2)),Param!$O$7:$Q$15,3,1)</f>
        <v>1</v>
      </c>
      <c r="I88" s="24" t="n">
        <f aca="false">C88+H88+G88</f>
        <v>-3</v>
      </c>
      <c r="J88" s="24" t="n">
        <f aca="false">VLOOKUP(I88,Param!$Y$7:$AA$15,3,1)</f>
        <v>1</v>
      </c>
      <c r="K88" s="25" t="n">
        <f aca="false">IF(B88&gt;=2500,J88,IF(OR(M88="SSD",M88="NVME",O88="SSD",O88="NVME"),MIN(4,J88),MIN(3,J88)))</f>
        <v>1</v>
      </c>
      <c r="L88" s="36" t="s">
        <v>66</v>
      </c>
      <c r="M88" s="23" t="s">
        <v>61</v>
      </c>
      <c r="N88" s="23" t="s">
        <v>59</v>
      </c>
      <c r="O88" s="23"/>
      <c r="P88" s="23"/>
      <c r="Q88" s="23" t="s">
        <v>49</v>
      </c>
      <c r="R88" s="27" t="str">
        <f aca="false">VLOOKUP(K88,Param!$AA$7:$AB$15,2,0)</f>
        <v>INVENDABLE</v>
      </c>
      <c r="S88" s="32"/>
      <c r="T88" s="28"/>
      <c r="U88" s="28"/>
      <c r="V88" s="28"/>
      <c r="W88" s="28"/>
      <c r="X88" s="28"/>
      <c r="Y88" s="29"/>
      <c r="Z88" s="27"/>
      <c r="AA88" s="29"/>
      <c r="AB88" s="27"/>
      <c r="AC88" s="27"/>
      <c r="AD88" s="29"/>
      <c r="AE88" s="27"/>
      <c r="AF88" s="30"/>
      <c r="AG88" s="27"/>
      <c r="AH88" s="27"/>
      <c r="AI88" s="30"/>
      <c r="AJ88" s="30"/>
      <c r="AK88" s="27"/>
      <c r="AL88" s="30"/>
      <c r="AM88" s="27"/>
      <c r="AN88" s="27"/>
      <c r="AO88" s="27"/>
      <c r="AP88" s="27"/>
      <c r="AQ88" s="27"/>
      <c r="AR88" s="27"/>
    </row>
    <row r="89" customFormat="false" ht="13.8" hidden="false" customHeight="false" outlineLevel="0" collapsed="false">
      <c r="B89" s="23" t="n">
        <f aca="false">VALUE(RIGHT(L89,LEN(L89)-14))</f>
        <v>10000</v>
      </c>
      <c r="C89" s="24" t="n">
        <f aca="false">VLOOKUP(B89,Param!$K$7:$M$15,3,1)</f>
        <v>4</v>
      </c>
      <c r="D89" s="24" t="n">
        <f aca="false">VLOOKUP(M89&amp; TEXT(VALUE(LEFT(N89,LEN(N89)-2)),"00000")  ,Param!$S$7:$W$20,5,1)</f>
        <v>2</v>
      </c>
      <c r="E89" s="24" t="n">
        <f aca="false">IF(O89="",0,VLOOKUP(O89&amp; TEXT(VALUE(LEFT(P89,LEN(P89)-2)),"00000")  ,Param!$S$7:$W$20,5,1))</f>
        <v>0</v>
      </c>
      <c r="F89" s="24" t="n">
        <f aca="false">Param!$AE$7</f>
        <v>4</v>
      </c>
      <c r="G89" s="1" t="n">
        <f aca="false">MIN(F89,E89+D89)</f>
        <v>2</v>
      </c>
      <c r="H89" s="24" t="n">
        <f aca="false">VLOOKUP(VALUE(LEFT(Q89,LEN(Q89)-2)),Param!$O$7:$Q$15,3,1)</f>
        <v>1</v>
      </c>
      <c r="I89" s="24" t="n">
        <f aca="false">C89+H89+G89</f>
        <v>7</v>
      </c>
      <c r="J89" s="24" t="n">
        <f aca="false">VLOOKUP(I89,Param!$Y$7:$AA$15,3,1)</f>
        <v>4</v>
      </c>
      <c r="K89" s="25" t="n">
        <f aca="false">IF(B89&gt;=2500,J89,IF(OR(M89="SSD",M89="NVME",O89="SSD",O89="NVME"),MIN(4,J89),MIN(3,J89)))</f>
        <v>4</v>
      </c>
      <c r="L89" s="36" t="s">
        <v>66</v>
      </c>
      <c r="M89" s="23" t="s">
        <v>61</v>
      </c>
      <c r="N89" s="23" t="s">
        <v>60</v>
      </c>
      <c r="O89" s="23"/>
      <c r="P89" s="23"/>
      <c r="Q89" s="23" t="s">
        <v>49</v>
      </c>
      <c r="R89" s="27" t="str">
        <f aca="false">VLOOKUP(K89,Param!$AA$7:$AB$15,2,0)</f>
        <v>B</v>
      </c>
      <c r="S89" s="32"/>
      <c r="T89" s="28"/>
      <c r="U89" s="28"/>
      <c r="V89" s="28"/>
      <c r="W89" s="28"/>
      <c r="X89" s="28"/>
      <c r="Y89" s="29"/>
      <c r="Z89" s="27"/>
      <c r="AA89" s="29"/>
      <c r="AB89" s="27"/>
      <c r="AC89" s="27"/>
      <c r="AD89" s="29"/>
      <c r="AE89" s="27"/>
      <c r="AF89" s="30"/>
      <c r="AG89" s="27"/>
      <c r="AH89" s="27"/>
      <c r="AI89" s="30"/>
      <c r="AJ89" s="30"/>
      <c r="AK89" s="27"/>
      <c r="AL89" s="30"/>
      <c r="AM89" s="27"/>
      <c r="AN89" s="27"/>
      <c r="AO89" s="27"/>
      <c r="AP89" s="27"/>
      <c r="AQ89" s="27"/>
      <c r="AR89" s="27"/>
    </row>
    <row r="90" customFormat="false" ht="13.8" hidden="false" customHeight="false" outlineLevel="0" collapsed="false">
      <c r="B90" s="23" t="n">
        <f aca="false">VALUE(RIGHT(L90,LEN(L90)-14))</f>
        <v>10000</v>
      </c>
      <c r="C90" s="24" t="n">
        <f aca="false">VLOOKUP(B90,Param!$K$7:$M$15,3,1)</f>
        <v>4</v>
      </c>
      <c r="D90" s="24" t="n">
        <f aca="false">VLOOKUP(M90&amp; TEXT(VALUE(LEFT(N90,LEN(N90)-2)),"00000")  ,Param!$S$7:$W$20,5,1)</f>
        <v>3</v>
      </c>
      <c r="E90" s="24" t="n">
        <f aca="false">IF(O90="",0,VLOOKUP(O90&amp; TEXT(VALUE(LEFT(P90,LEN(P90)-2)),"00000")  ,Param!$S$7:$W$20,5,1))</f>
        <v>0</v>
      </c>
      <c r="F90" s="24" t="n">
        <f aca="false">Param!$AE$7</f>
        <v>4</v>
      </c>
      <c r="G90" s="1" t="n">
        <f aca="false">MIN(F90,E90+D90)</f>
        <v>3</v>
      </c>
      <c r="H90" s="24" t="n">
        <f aca="false">VLOOKUP(VALUE(LEFT(Q90,LEN(Q90)-2)),Param!$O$7:$Q$15,3,1)</f>
        <v>1</v>
      </c>
      <c r="I90" s="24" t="n">
        <f aca="false">C90+H90+G90</f>
        <v>8</v>
      </c>
      <c r="J90" s="24" t="n">
        <f aca="false">VLOOKUP(I90,Param!$Y$7:$AA$15,3,1)</f>
        <v>5</v>
      </c>
      <c r="K90" s="25" t="n">
        <f aca="false">IF(B90&gt;=2500,J90,IF(OR(M90="SSD",M90="NVME",O90="SSD",O90="NVME"),MIN(4,J90),MIN(3,J90)))</f>
        <v>5</v>
      </c>
      <c r="L90" s="36" t="s">
        <v>66</v>
      </c>
      <c r="M90" s="23" t="s">
        <v>61</v>
      </c>
      <c r="N90" s="23" t="s">
        <v>58</v>
      </c>
      <c r="O90" s="23"/>
      <c r="P90" s="23"/>
      <c r="Q90" s="23" t="s">
        <v>49</v>
      </c>
      <c r="R90" s="27" t="str">
        <f aca="false">VLOOKUP(K90,Param!$AA$7:$AB$15,2,0)</f>
        <v>A</v>
      </c>
      <c r="S90" s="32"/>
      <c r="T90" s="28"/>
      <c r="U90" s="28"/>
      <c r="V90" s="28"/>
      <c r="W90" s="28"/>
      <c r="X90" s="28"/>
      <c r="Y90" s="29"/>
      <c r="Z90" s="27"/>
      <c r="AA90" s="29"/>
      <c r="AB90" s="27"/>
      <c r="AC90" s="27"/>
      <c r="AD90" s="29"/>
      <c r="AE90" s="27"/>
      <c r="AF90" s="30"/>
      <c r="AG90" s="27"/>
      <c r="AH90" s="27"/>
      <c r="AI90" s="30"/>
      <c r="AJ90" s="30"/>
      <c r="AK90" s="27"/>
      <c r="AL90" s="30"/>
      <c r="AM90" s="27"/>
      <c r="AN90" s="27"/>
      <c r="AO90" s="27"/>
      <c r="AP90" s="27"/>
      <c r="AQ90" s="27"/>
      <c r="AR90" s="27"/>
    </row>
    <row r="91" customFormat="false" ht="13.8" hidden="false" customHeight="false" outlineLevel="0" collapsed="false">
      <c r="B91" s="23" t="n">
        <f aca="false">VALUE(RIGHT(L91,LEN(L91)-14))</f>
        <v>10000</v>
      </c>
      <c r="C91" s="24" t="n">
        <f aca="false">VLOOKUP(B91,Param!$K$7:$M$15,3,1)</f>
        <v>4</v>
      </c>
      <c r="D91" s="24" t="n">
        <f aca="false">VLOOKUP(M91&amp; TEXT(VALUE(LEFT(N91,LEN(N91)-2)),"00000")  ,Param!$S$7:$W$20,5,1)</f>
        <v>5</v>
      </c>
      <c r="E91" s="24" t="n">
        <f aca="false">IF(O91="",0,VLOOKUP(O91&amp; TEXT(VALUE(LEFT(P91,LEN(P91)-2)),"00000")  ,Param!$S$7:$W$20,5,1))</f>
        <v>0</v>
      </c>
      <c r="F91" s="24" t="n">
        <f aca="false">Param!$AE$7</f>
        <v>4</v>
      </c>
      <c r="G91" s="1" t="n">
        <f aca="false">MIN(F91,E91+D91)</f>
        <v>4</v>
      </c>
      <c r="H91" s="24" t="n">
        <f aca="false">VLOOKUP(VALUE(LEFT(Q91,LEN(Q91)-2)),Param!$O$7:$Q$15,3,1)</f>
        <v>1</v>
      </c>
      <c r="I91" s="24" t="n">
        <f aca="false">C91+H91+G91</f>
        <v>9</v>
      </c>
      <c r="J91" s="24" t="n">
        <f aca="false">VLOOKUP(I91,Param!$Y$7:$AA$15,3,1)</f>
        <v>5</v>
      </c>
      <c r="K91" s="25" t="n">
        <f aca="false">IF(B91&gt;=2500,J91,IF(OR(M91="SSD",M91="NVME",O91="SSD",O91="NVME"),MIN(4,J91),MIN(3,J91)))</f>
        <v>5</v>
      </c>
      <c r="L91" s="36" t="s">
        <v>66</v>
      </c>
      <c r="M91" s="23" t="s">
        <v>61</v>
      </c>
      <c r="N91" s="23" t="s">
        <v>54</v>
      </c>
      <c r="O91" s="23"/>
      <c r="P91" s="23"/>
      <c r="Q91" s="23" t="s">
        <v>49</v>
      </c>
      <c r="R91" s="27" t="str">
        <f aca="false">VLOOKUP(K91,Param!$AA$7:$AB$15,2,0)</f>
        <v>A</v>
      </c>
      <c r="S91" s="32"/>
      <c r="T91" s="28"/>
      <c r="U91" s="28"/>
      <c r="V91" s="28"/>
      <c r="W91" s="28"/>
      <c r="X91" s="28"/>
      <c r="Y91" s="29"/>
      <c r="Z91" s="27"/>
      <c r="AA91" s="29"/>
      <c r="AB91" s="27"/>
      <c r="AC91" s="27"/>
      <c r="AD91" s="29"/>
      <c r="AE91" s="27"/>
      <c r="AF91" s="30"/>
      <c r="AG91" s="27"/>
      <c r="AH91" s="27"/>
      <c r="AI91" s="30"/>
      <c r="AJ91" s="30"/>
      <c r="AK91" s="27"/>
      <c r="AL91" s="30"/>
      <c r="AM91" s="27"/>
      <c r="AN91" s="27"/>
      <c r="AO91" s="27"/>
      <c r="AP91" s="27"/>
      <c r="AQ91" s="27"/>
      <c r="AR91" s="27"/>
    </row>
    <row r="92" customFormat="false" ht="13.8" hidden="false" customHeight="false" outlineLevel="0" collapsed="false">
      <c r="B92" s="23" t="n">
        <f aca="false">VALUE(RIGHT(L92,LEN(L92)-14))</f>
        <v>10000</v>
      </c>
      <c r="C92" s="24" t="n">
        <f aca="false">VLOOKUP(B92,Param!$K$7:$M$15,3,1)</f>
        <v>4</v>
      </c>
      <c r="D92" s="24" t="n">
        <f aca="false">VLOOKUP(M92&amp; TEXT(VALUE(LEFT(N92,LEN(N92)-2)),"00000")  ,Param!$S$7:$W$20,5,1)</f>
        <v>5</v>
      </c>
      <c r="E92" s="24" t="n">
        <f aca="false">IF(O92="",0,VLOOKUP(O92&amp; TEXT(VALUE(LEFT(P92,LEN(P92)-2)),"00000")  ,Param!$S$7:$W$20,5,1))</f>
        <v>0</v>
      </c>
      <c r="F92" s="24" t="n">
        <f aca="false">Param!$AE$7</f>
        <v>4</v>
      </c>
      <c r="G92" s="1" t="n">
        <f aca="false">MIN(F92,E92+D92)</f>
        <v>4</v>
      </c>
      <c r="H92" s="24" t="n">
        <f aca="false">VLOOKUP(VALUE(LEFT(Q92,LEN(Q92)-2)),Param!$O$7:$Q$15,3,1)</f>
        <v>-8</v>
      </c>
      <c r="I92" s="24" t="n">
        <f aca="false">C92+H92+G92</f>
        <v>0</v>
      </c>
      <c r="J92" s="24" t="n">
        <f aca="false">VLOOKUP(I92,Param!$Y$7:$AA$15,3,1)</f>
        <v>1</v>
      </c>
      <c r="K92" s="25" t="n">
        <f aca="false">IF(B92&gt;=2500,J92,IF(OR(M92="SSD",M92="NVME",O92="SSD",O92="NVME"),MIN(4,J92),MIN(3,J92)))</f>
        <v>1</v>
      </c>
      <c r="L92" s="36" t="s">
        <v>66</v>
      </c>
      <c r="M92" s="23" t="s">
        <v>61</v>
      </c>
      <c r="N92" s="23" t="s">
        <v>44</v>
      </c>
      <c r="O92" s="23"/>
      <c r="P92" s="23"/>
      <c r="Q92" s="23" t="s">
        <v>48</v>
      </c>
      <c r="R92" s="27" t="str">
        <f aca="false">VLOOKUP(K92,Param!$AA$7:$AB$15,2,0)</f>
        <v>INVENDABLE</v>
      </c>
      <c r="S92" s="32"/>
      <c r="T92" s="28"/>
      <c r="U92" s="28"/>
      <c r="V92" s="28"/>
      <c r="W92" s="28"/>
      <c r="X92" s="28"/>
      <c r="Y92" s="29"/>
      <c r="Z92" s="27"/>
      <c r="AA92" s="29"/>
      <c r="AB92" s="27"/>
      <c r="AC92" s="27"/>
      <c r="AD92" s="29"/>
      <c r="AE92" s="27"/>
      <c r="AF92" s="30"/>
      <c r="AG92" s="27"/>
      <c r="AH92" s="27"/>
      <c r="AI92" s="30"/>
      <c r="AJ92" s="30"/>
      <c r="AK92" s="27"/>
      <c r="AL92" s="30"/>
      <c r="AM92" s="27"/>
      <c r="AN92" s="27"/>
      <c r="AO92" s="27"/>
      <c r="AP92" s="27"/>
      <c r="AQ92" s="27"/>
      <c r="AR92" s="27"/>
    </row>
    <row r="93" customFormat="false" ht="13.8" hidden="false" customHeight="false" outlineLevel="0" collapsed="false">
      <c r="B93" s="23" t="n">
        <f aca="false">VALUE(RIGHT(L93,LEN(L93)-14))</f>
        <v>10000</v>
      </c>
      <c r="C93" s="24" t="n">
        <f aca="false">VLOOKUP(B93,Param!$K$7:$M$15,3,1)</f>
        <v>4</v>
      </c>
      <c r="D93" s="24" t="n">
        <f aca="false">VLOOKUP(M93&amp; TEXT(VALUE(LEFT(N93,LEN(N93)-2)),"00000")  ,Param!$S$7:$W$20,5,1)</f>
        <v>5</v>
      </c>
      <c r="E93" s="24" t="n">
        <f aca="false">IF(O93="",0,VLOOKUP(O93&amp; TEXT(VALUE(LEFT(P93,LEN(P93)-2)),"00000")  ,Param!$S$7:$W$20,5,1))</f>
        <v>0</v>
      </c>
      <c r="F93" s="24" t="n">
        <f aca="false">Param!$AE$7</f>
        <v>4</v>
      </c>
      <c r="G93" s="1" t="n">
        <f aca="false">MIN(F93,E93+D93)</f>
        <v>4</v>
      </c>
      <c r="H93" s="24" t="n">
        <f aca="false">VLOOKUP(VALUE(LEFT(Q93,LEN(Q93)-2)),Param!$O$7:$Q$15,3,1)</f>
        <v>3</v>
      </c>
      <c r="I93" s="24" t="n">
        <f aca="false">C93+H93+G93</f>
        <v>11</v>
      </c>
      <c r="J93" s="24" t="n">
        <f aca="false">VLOOKUP(I93,Param!$Y$7:$AA$15,3,1)</f>
        <v>6</v>
      </c>
      <c r="K93" s="25" t="n">
        <f aca="false">IF(B93&gt;=2500,J93,IF(OR(M93="SSD",M93="NVME",O93="SSD",O93="NVME"),MIN(4,J93),MIN(3,J93)))</f>
        <v>6</v>
      </c>
      <c r="L93" s="36" t="s">
        <v>66</v>
      </c>
      <c r="M93" s="23" t="s">
        <v>61</v>
      </c>
      <c r="N93" s="23" t="s">
        <v>44</v>
      </c>
      <c r="O93" s="23"/>
      <c r="P93" s="23"/>
      <c r="Q93" s="23" t="s">
        <v>55</v>
      </c>
      <c r="R93" s="27" t="str">
        <f aca="false">VLOOKUP(K93,Param!$AA$7:$AB$15,2,0)</f>
        <v>PREMIUM</v>
      </c>
      <c r="S93" s="32"/>
      <c r="T93" s="28"/>
      <c r="U93" s="28"/>
      <c r="V93" s="28"/>
      <c r="W93" s="28"/>
      <c r="X93" s="28"/>
      <c r="Y93" s="29"/>
      <c r="Z93" s="27"/>
      <c r="AA93" s="29"/>
      <c r="AB93" s="27"/>
      <c r="AC93" s="27"/>
      <c r="AD93" s="29"/>
      <c r="AE93" s="27"/>
      <c r="AF93" s="30"/>
      <c r="AG93" s="27"/>
      <c r="AH93" s="27"/>
      <c r="AI93" s="30"/>
      <c r="AJ93" s="30"/>
      <c r="AK93" s="27"/>
      <c r="AL93" s="30"/>
      <c r="AM93" s="27"/>
      <c r="AN93" s="27"/>
      <c r="AO93" s="27"/>
      <c r="AP93" s="27"/>
      <c r="AQ93" s="27"/>
      <c r="AR93" s="27"/>
    </row>
    <row r="94" customFormat="false" ht="13.8" hidden="false" customHeight="false" outlineLevel="0" collapsed="false">
      <c r="B94" s="23" t="n">
        <f aca="false">VALUE(RIGHT(L94,LEN(L94)-14))</f>
        <v>10000</v>
      </c>
      <c r="C94" s="24" t="n">
        <f aca="false">VLOOKUP(B94,Param!$K$7:$M$15,3,1)</f>
        <v>4</v>
      </c>
      <c r="D94" s="24" t="n">
        <f aca="false">VLOOKUP(M94&amp; TEXT(VALUE(LEFT(N94,LEN(N94)-2)),"00000")  ,Param!$S$7:$W$20,5,1)</f>
        <v>5</v>
      </c>
      <c r="E94" s="24" t="n">
        <f aca="false">IF(O94="",0,VLOOKUP(O94&amp; TEXT(VALUE(LEFT(P94,LEN(P94)-2)),"00000")  ,Param!$S$7:$W$20,5,1))</f>
        <v>0</v>
      </c>
      <c r="F94" s="24" t="n">
        <f aca="false">Param!$AE$7</f>
        <v>4</v>
      </c>
      <c r="G94" s="1" t="n">
        <f aca="false">MIN(F94,E94+D94)</f>
        <v>4</v>
      </c>
      <c r="H94" s="24" t="n">
        <f aca="false">VLOOKUP(VALUE(LEFT(Q94,LEN(Q94)-2)),Param!$O$7:$Q$15,3,1)</f>
        <v>4</v>
      </c>
      <c r="I94" s="24" t="n">
        <f aca="false">C94+H94+G94</f>
        <v>12</v>
      </c>
      <c r="J94" s="24" t="n">
        <f aca="false">VLOOKUP(I94,Param!$Y$7:$AA$15,3,1)</f>
        <v>6</v>
      </c>
      <c r="K94" s="25" t="n">
        <f aca="false">IF(B94&gt;=2500,J94,IF(OR(M94="SSD",M94="NVME",O94="SSD",O94="NVME"),MIN(4,J94),MIN(3,J94)))</f>
        <v>6</v>
      </c>
      <c r="L94" s="36" t="s">
        <v>66</v>
      </c>
      <c r="M94" s="23" t="s">
        <v>61</v>
      </c>
      <c r="N94" s="23" t="s">
        <v>44</v>
      </c>
      <c r="O94" s="23"/>
      <c r="P94" s="23"/>
      <c r="Q94" s="23" t="s">
        <v>45</v>
      </c>
      <c r="R94" s="27" t="str">
        <f aca="false">VLOOKUP(K94,Param!$AA$7:$AB$15,2,0)</f>
        <v>PREMIUM</v>
      </c>
      <c r="S94" s="32"/>
      <c r="T94" s="28"/>
      <c r="U94" s="28"/>
      <c r="V94" s="28"/>
      <c r="W94" s="28"/>
      <c r="X94" s="28"/>
      <c r="Y94" s="29"/>
      <c r="Z94" s="27"/>
      <c r="AA94" s="29"/>
      <c r="AB94" s="27"/>
      <c r="AC94" s="27"/>
      <c r="AD94" s="29"/>
      <c r="AE94" s="27"/>
      <c r="AF94" s="30"/>
      <c r="AG94" s="27"/>
      <c r="AH94" s="27"/>
      <c r="AI94" s="30"/>
      <c r="AJ94" s="30"/>
      <c r="AK94" s="27"/>
      <c r="AL94" s="30"/>
      <c r="AM94" s="27"/>
      <c r="AN94" s="27"/>
      <c r="AO94" s="27"/>
      <c r="AP94" s="27"/>
      <c r="AQ94" s="27"/>
      <c r="AR94" s="27"/>
    </row>
    <row r="95" customFormat="false" ht="13.8" hidden="false" customHeight="false" outlineLevel="0" collapsed="false">
      <c r="A95" s="22" t="s">
        <v>67</v>
      </c>
      <c r="B95" s="23"/>
      <c r="C95" s="24"/>
      <c r="D95" s="24"/>
      <c r="E95" s="24"/>
      <c r="F95" s="24" t="n">
        <f aca="false">Param!$AE$7</f>
        <v>4</v>
      </c>
      <c r="H95" s="24"/>
      <c r="I95" s="24"/>
      <c r="J95" s="24"/>
      <c r="K95" s="25"/>
      <c r="L95" s="36"/>
      <c r="M95" s="23"/>
      <c r="N95" s="23"/>
      <c r="O95" s="23"/>
      <c r="P95" s="23"/>
      <c r="Q95" s="23"/>
      <c r="R95" s="27"/>
      <c r="S95" s="32"/>
      <c r="T95" s="28"/>
      <c r="U95" s="28"/>
      <c r="V95" s="28"/>
      <c r="W95" s="28"/>
      <c r="X95" s="28"/>
      <c r="Y95" s="29"/>
      <c r="Z95" s="27"/>
      <c r="AA95" s="29"/>
      <c r="AB95" s="27"/>
      <c r="AC95" s="27"/>
      <c r="AD95" s="29"/>
      <c r="AE95" s="27"/>
      <c r="AF95" s="30"/>
      <c r="AG95" s="27"/>
      <c r="AH95" s="27"/>
      <c r="AI95" s="30"/>
      <c r="AJ95" s="30"/>
      <c r="AK95" s="27"/>
      <c r="AL95" s="30"/>
      <c r="AM95" s="27"/>
      <c r="AN95" s="27"/>
      <c r="AO95" s="27"/>
      <c r="AP95" s="27"/>
      <c r="AQ95" s="27"/>
      <c r="AR95" s="27"/>
    </row>
    <row r="96" customFormat="false" ht="13.8" hidden="false" customHeight="false" outlineLevel="0" collapsed="false">
      <c r="B96" s="23" t="n">
        <f aca="false">VALUE(RIGHT(L96,LEN(L96)-14))</f>
        <v>1199</v>
      </c>
      <c r="C96" s="24" t="n">
        <f aca="false">VLOOKUP(B96,Param!$K$7:$M$15,3,1)</f>
        <v>-8</v>
      </c>
      <c r="D96" s="24" t="n">
        <f aca="false">VLOOKUP(M96&amp; TEXT(VALUE(LEFT(N96,LEN(N96)-2)),"00000")  ,Param!$S$7:$W$20,5,1)</f>
        <v>2</v>
      </c>
      <c r="E96" s="24" t="n">
        <f aca="false">IF(O96="",0,VLOOKUP(O96&amp; TEXT(VALUE(LEFT(P96,LEN(P96)-2)),"00000")  ,Param!$S$7:$W$20,5,1))</f>
        <v>2</v>
      </c>
      <c r="F96" s="24" t="n">
        <f aca="false">Param!$AE$7</f>
        <v>4</v>
      </c>
      <c r="G96" s="1" t="n">
        <f aca="false">MIN(F96,E96+D96)</f>
        <v>4</v>
      </c>
      <c r="H96" s="24" t="n">
        <f aca="false">VLOOKUP(VALUE(LEFT(Q96,LEN(Q96)-2)),Param!$O$7:$Q$15,3,1)</f>
        <v>-8</v>
      </c>
      <c r="I96" s="24" t="n">
        <f aca="false">C96+H96+G96</f>
        <v>-12</v>
      </c>
      <c r="J96" s="24" t="n">
        <f aca="false">VLOOKUP(I96,Param!$Y$7:$AA$15,3,1)</f>
        <v>1</v>
      </c>
      <c r="K96" s="25" t="n">
        <f aca="false">IF(B96&gt;=2500,J96,IF(OR(M96="SSD",M96="NVME",O96="SSD",O96="NVME"),MIN(4,J96),MIN(3,J96)))</f>
        <v>1</v>
      </c>
      <c r="L96" s="33" t="s">
        <v>46</v>
      </c>
      <c r="M96" s="23" t="s">
        <v>43</v>
      </c>
      <c r="N96" s="23" t="s">
        <v>47</v>
      </c>
      <c r="O96" s="23" t="s">
        <v>43</v>
      </c>
      <c r="P96" s="23" t="s">
        <v>47</v>
      </c>
      <c r="Q96" s="23" t="s">
        <v>48</v>
      </c>
      <c r="R96" s="27" t="str">
        <f aca="false">VLOOKUP(K96,Param!$AA$7:$AB$15,2,0)</f>
        <v>INVENDABLE</v>
      </c>
      <c r="S96" s="28"/>
      <c r="T96" s="28"/>
      <c r="U96" s="28"/>
      <c r="V96" s="28"/>
      <c r="W96" s="28"/>
      <c r="X96" s="28"/>
      <c r="Y96" s="29"/>
      <c r="Z96" s="27"/>
      <c r="AA96" s="29"/>
      <c r="AB96" s="27"/>
      <c r="AC96" s="27"/>
      <c r="AD96" s="29"/>
      <c r="AE96" s="27"/>
      <c r="AF96" s="30"/>
      <c r="AG96" s="27"/>
      <c r="AH96" s="27"/>
      <c r="AI96" s="30"/>
      <c r="AJ96" s="30"/>
      <c r="AK96" s="27"/>
      <c r="AL96" s="30"/>
      <c r="AM96" s="27"/>
      <c r="AN96" s="27"/>
      <c r="AO96" s="27"/>
      <c r="AP96" s="27"/>
      <c r="AQ96" s="27"/>
      <c r="AR96" s="27"/>
    </row>
    <row r="97" customFormat="false" ht="13.8" hidden="false" customHeight="false" outlineLevel="0" collapsed="false">
      <c r="B97" s="23" t="n">
        <f aca="false">VALUE(RIGHT(L97,LEN(L97)-14))</f>
        <v>1199</v>
      </c>
      <c r="C97" s="24" t="n">
        <f aca="false">VLOOKUP(B97,Param!$K$7:$M$15,3,1)</f>
        <v>-8</v>
      </c>
      <c r="D97" s="24" t="n">
        <f aca="false">VLOOKUP(M97&amp; TEXT(VALUE(LEFT(N97,LEN(N97)-2)),"00000")  ,Param!$S$7:$W$20,5,1)</f>
        <v>2</v>
      </c>
      <c r="E97" s="24" t="n">
        <f aca="false">IF(O97="",0,VLOOKUP(O97&amp; TEXT(VALUE(LEFT(P97,LEN(P97)-2)),"00000")  ,Param!$S$7:$W$20,5,1))</f>
        <v>2</v>
      </c>
      <c r="F97" s="24" t="n">
        <f aca="false">Param!$AE$7</f>
        <v>4</v>
      </c>
      <c r="G97" s="1" t="n">
        <f aca="false">MIN(F97,E97+D97)</f>
        <v>4</v>
      </c>
      <c r="H97" s="24" t="n">
        <f aca="false">VLOOKUP(VALUE(LEFT(Q97,LEN(Q97)-2)),Param!$O$7:$Q$15,3,1)</f>
        <v>1</v>
      </c>
      <c r="I97" s="24" t="n">
        <f aca="false">C97+H97+G97</f>
        <v>-3</v>
      </c>
      <c r="J97" s="24" t="n">
        <f aca="false">VLOOKUP(I97,Param!$Y$7:$AA$15,3,1)</f>
        <v>1</v>
      </c>
      <c r="K97" s="25" t="n">
        <f aca="false">IF(B97&gt;=2500,J97,IF(OR(M97="SSD",M97="NVME",O97="SSD",O97="NVME"),MIN(4,J97),MIN(3,J97)))</f>
        <v>1</v>
      </c>
      <c r="L97" s="33" t="s">
        <v>46</v>
      </c>
      <c r="M97" s="23" t="s">
        <v>43</v>
      </c>
      <c r="N97" s="23" t="s">
        <v>47</v>
      </c>
      <c r="O97" s="23" t="s">
        <v>43</v>
      </c>
      <c r="P97" s="23" t="s">
        <v>47</v>
      </c>
      <c r="Q97" s="23" t="s">
        <v>49</v>
      </c>
      <c r="R97" s="27" t="str">
        <f aca="false">VLOOKUP(K97,Param!$AA$7:$AB$15,2,0)</f>
        <v>INVENDABLE</v>
      </c>
      <c r="S97" s="28"/>
      <c r="T97" s="28"/>
      <c r="U97" s="28"/>
      <c r="V97" s="28"/>
      <c r="W97" s="28"/>
      <c r="X97" s="28"/>
      <c r="Y97" s="29"/>
      <c r="Z97" s="27"/>
      <c r="AA97" s="29"/>
      <c r="AB97" s="27"/>
      <c r="AC97" s="27"/>
      <c r="AD97" s="29"/>
      <c r="AE97" s="27"/>
      <c r="AF97" s="30"/>
      <c r="AG97" s="27"/>
      <c r="AH97" s="27"/>
      <c r="AI97" s="30"/>
      <c r="AJ97" s="30"/>
      <c r="AK97" s="27"/>
      <c r="AL97" s="30"/>
      <c r="AM97" s="27"/>
      <c r="AN97" s="27"/>
      <c r="AO97" s="27"/>
      <c r="AP97" s="27"/>
      <c r="AQ97" s="27"/>
      <c r="AR97" s="27"/>
    </row>
    <row r="98" customFormat="false" ht="13.8" hidden="false" customHeight="false" outlineLevel="0" collapsed="false">
      <c r="B98" s="23" t="n">
        <f aca="false">VALUE(RIGHT(L98,LEN(L98)-14))</f>
        <v>1200</v>
      </c>
      <c r="C98" s="24" t="n">
        <f aca="false">VLOOKUP(B98,Param!$K$7:$M$15,3,1)</f>
        <v>1</v>
      </c>
      <c r="D98" s="24" t="n">
        <f aca="false">VLOOKUP(M98&amp; TEXT(VALUE(LEFT(N98,LEN(N98)-2)),"00000")  ,Param!$S$7:$W$20,5,1)</f>
        <v>-8</v>
      </c>
      <c r="E98" s="24" t="n">
        <f aca="false">IF(O98="",0,VLOOKUP(O98&amp; TEXT(VALUE(LEFT(P98,LEN(P98)-2)),"00000")  ,Param!$S$7:$W$20,5,1))</f>
        <v>-8</v>
      </c>
      <c r="F98" s="24" t="n">
        <f aca="false">Param!$AE$7</f>
        <v>4</v>
      </c>
      <c r="G98" s="1" t="n">
        <f aca="false">MIN(F98,E98+D98)</f>
        <v>-16</v>
      </c>
      <c r="H98" s="24" t="n">
        <f aca="false">VLOOKUP(VALUE(LEFT(Q98,LEN(Q98)-2)),Param!$O$7:$Q$15,3,1)</f>
        <v>1</v>
      </c>
      <c r="I98" s="24" t="n">
        <f aca="false">C98+H98+G98</f>
        <v>-14</v>
      </c>
      <c r="J98" s="24" t="n">
        <f aca="false">VLOOKUP(I98,Param!$Y$7:$AA$15,3,1)</f>
        <v>1</v>
      </c>
      <c r="K98" s="25" t="n">
        <f aca="false">IF(B98&gt;=2500,J98,IF(OR(M98="SSD",M98="NVME",O98="SSD",O98="NVME"),MIN(4,J98),MIN(3,J98)))</f>
        <v>1</v>
      </c>
      <c r="L98" s="34" t="s">
        <v>50</v>
      </c>
      <c r="M98" s="23" t="s">
        <v>43</v>
      </c>
      <c r="N98" s="23" t="s">
        <v>59</v>
      </c>
      <c r="O98" s="23" t="s">
        <v>43</v>
      </c>
      <c r="P98" s="23" t="s">
        <v>59</v>
      </c>
      <c r="Q98" s="23" t="s">
        <v>49</v>
      </c>
      <c r="R98" s="27" t="str">
        <f aca="false">VLOOKUP(K98,Param!$AA$7:$AB$15,2,0)</f>
        <v>INVENDABLE</v>
      </c>
      <c r="S98" s="28"/>
      <c r="T98" s="28"/>
      <c r="U98" s="28"/>
      <c r="V98" s="28"/>
      <c r="W98" s="28"/>
      <c r="X98" s="28"/>
      <c r="Y98" s="29"/>
      <c r="Z98" s="27"/>
      <c r="AA98" s="29"/>
      <c r="AB98" s="27"/>
      <c r="AC98" s="27"/>
      <c r="AD98" s="29"/>
      <c r="AE98" s="27"/>
      <c r="AF98" s="30"/>
      <c r="AG98" s="27"/>
      <c r="AH98" s="27"/>
      <c r="AI98" s="30"/>
      <c r="AJ98" s="30"/>
      <c r="AK98" s="27"/>
      <c r="AL98" s="30"/>
      <c r="AM98" s="27"/>
      <c r="AN98" s="27"/>
      <c r="AO98" s="27"/>
      <c r="AP98" s="27"/>
      <c r="AQ98" s="27"/>
      <c r="AR98" s="27"/>
    </row>
    <row r="99" customFormat="false" ht="13.8" hidden="false" customHeight="false" outlineLevel="0" collapsed="false">
      <c r="B99" s="23" t="n">
        <f aca="false">VALUE(RIGHT(L99,LEN(L99)-14))</f>
        <v>1200</v>
      </c>
      <c r="C99" s="24" t="n">
        <f aca="false">VLOOKUP(B99,Param!$K$7:$M$15,3,1)</f>
        <v>1</v>
      </c>
      <c r="D99" s="24" t="n">
        <f aca="false">VLOOKUP(M99&amp; TEXT(VALUE(LEFT(N99,LEN(N99)-2)),"00000")  ,Param!$S$7:$W$20,5,1)</f>
        <v>1</v>
      </c>
      <c r="E99" s="24" t="n">
        <f aca="false">IF(O99="",0,VLOOKUP(O99&amp; TEXT(VALUE(LEFT(P99,LEN(P99)-2)),"00000")  ,Param!$S$7:$W$20,5,1))</f>
        <v>-8</v>
      </c>
      <c r="F99" s="24" t="n">
        <f aca="false">Param!$AE$7</f>
        <v>4</v>
      </c>
      <c r="G99" s="1" t="n">
        <f aca="false">MIN(F99,E99+D99)</f>
        <v>-7</v>
      </c>
      <c r="H99" s="24" t="n">
        <f aca="false">VLOOKUP(VALUE(LEFT(Q99,LEN(Q99)-2)),Param!$O$7:$Q$15,3,1)</f>
        <v>1</v>
      </c>
      <c r="I99" s="24" t="n">
        <f aca="false">C99+H99+G99</f>
        <v>-5</v>
      </c>
      <c r="J99" s="24" t="n">
        <f aca="false">VLOOKUP(I99,Param!$Y$7:$AA$15,3,1)</f>
        <v>1</v>
      </c>
      <c r="K99" s="25" t="n">
        <f aca="false">IF(B99&gt;=2500,J99,IF(OR(M99="SSD",M99="NVME",O99="SSD",O99="NVME"),MIN(4,J99),MIN(3,J99)))</f>
        <v>1</v>
      </c>
      <c r="L99" s="34" t="s">
        <v>50</v>
      </c>
      <c r="M99" s="23" t="s">
        <v>43</v>
      </c>
      <c r="N99" s="23" t="s">
        <v>52</v>
      </c>
      <c r="O99" s="23" t="s">
        <v>43</v>
      </c>
      <c r="P99" s="23" t="s">
        <v>60</v>
      </c>
      <c r="Q99" s="23" t="s">
        <v>49</v>
      </c>
      <c r="R99" s="27" t="str">
        <f aca="false">VLOOKUP(K99,Param!$AA$7:$AB$15,2,0)</f>
        <v>INVENDABLE</v>
      </c>
      <c r="S99" s="28"/>
      <c r="T99" s="28"/>
      <c r="U99" s="28"/>
      <c r="V99" s="28"/>
      <c r="W99" s="28"/>
      <c r="X99" s="28"/>
      <c r="Y99" s="29"/>
      <c r="Z99" s="27"/>
      <c r="AA99" s="29"/>
      <c r="AB99" s="27"/>
      <c r="AC99" s="27"/>
      <c r="AD99" s="29"/>
      <c r="AE99" s="27"/>
      <c r="AF99" s="30"/>
      <c r="AG99" s="27"/>
      <c r="AH99" s="27"/>
      <c r="AI99" s="30"/>
      <c r="AJ99" s="30"/>
      <c r="AK99" s="27"/>
      <c r="AL99" s="30"/>
      <c r="AM99" s="27"/>
      <c r="AN99" s="27"/>
      <c r="AO99" s="27"/>
      <c r="AP99" s="27"/>
      <c r="AQ99" s="27"/>
      <c r="AR99" s="27"/>
    </row>
    <row r="100" customFormat="false" ht="13.8" hidden="false" customHeight="false" outlineLevel="0" collapsed="false">
      <c r="B100" s="23" t="n">
        <f aca="false">VALUE(RIGHT(L100,LEN(L100)-14))</f>
        <v>1200</v>
      </c>
      <c r="C100" s="24" t="n">
        <f aca="false">VLOOKUP(B100,Param!$K$7:$M$15,3,1)</f>
        <v>1</v>
      </c>
      <c r="D100" s="24" t="n">
        <f aca="false">VLOOKUP(M100&amp; TEXT(VALUE(LEFT(N100,LEN(N100)-2)),"00000")  ,Param!$S$7:$W$20,5,1)</f>
        <v>2</v>
      </c>
      <c r="E100" s="24" t="n">
        <f aca="false">IF(O100="",0,VLOOKUP(O100&amp; TEXT(VALUE(LEFT(P100,LEN(P100)-2)),"00000")  ,Param!$S$7:$W$20,5,1))</f>
        <v>2</v>
      </c>
      <c r="F100" s="24" t="n">
        <f aca="false">Param!$AE$7</f>
        <v>4</v>
      </c>
      <c r="G100" s="1" t="n">
        <f aca="false">MIN(F100,E100+D100)</f>
        <v>4</v>
      </c>
      <c r="H100" s="24" t="n">
        <f aca="false">VLOOKUP(VALUE(LEFT(Q100,LEN(Q100)-2)),Param!$O$7:$Q$15,3,1)</f>
        <v>1</v>
      </c>
      <c r="I100" s="24" t="n">
        <f aca="false">C100+H100+G100</f>
        <v>6</v>
      </c>
      <c r="J100" s="24" t="n">
        <f aca="false">VLOOKUP(I100,Param!$Y$7:$AA$15,3,1)</f>
        <v>4</v>
      </c>
      <c r="K100" s="25" t="n">
        <f aca="false">IF(B100&gt;=2500,J100,IF(OR(M100="SSD",M100="NVME",O100="SSD",O100="NVME"),MIN(4,J100),MIN(3,J100)))</f>
        <v>3</v>
      </c>
      <c r="L100" s="34" t="s">
        <v>50</v>
      </c>
      <c r="M100" s="23" t="s">
        <v>43</v>
      </c>
      <c r="N100" s="23" t="s">
        <v>47</v>
      </c>
      <c r="O100" s="23" t="s">
        <v>43</v>
      </c>
      <c r="P100" s="23" t="s">
        <v>47</v>
      </c>
      <c r="Q100" s="23" t="s">
        <v>49</v>
      </c>
      <c r="R100" s="27" t="str">
        <f aca="false">VLOOKUP(K100,Param!$AA$7:$AB$15,2,0)</f>
        <v>C</v>
      </c>
      <c r="S100" s="28"/>
      <c r="T100" s="28"/>
      <c r="U100" s="28"/>
      <c r="V100" s="28"/>
      <c r="W100" s="28"/>
      <c r="X100" s="28"/>
      <c r="Y100" s="29"/>
      <c r="Z100" s="27"/>
      <c r="AA100" s="29"/>
      <c r="AB100" s="27"/>
      <c r="AC100" s="27"/>
      <c r="AD100" s="29"/>
      <c r="AE100" s="27"/>
      <c r="AF100" s="30"/>
      <c r="AG100" s="27"/>
      <c r="AH100" s="27"/>
      <c r="AI100" s="30"/>
      <c r="AJ100" s="30"/>
      <c r="AK100" s="27"/>
      <c r="AL100" s="30"/>
      <c r="AM100" s="27"/>
      <c r="AN100" s="27"/>
      <c r="AO100" s="27"/>
      <c r="AP100" s="27"/>
      <c r="AQ100" s="27"/>
      <c r="AR100" s="27"/>
    </row>
    <row r="101" customFormat="false" ht="13.8" hidden="false" customHeight="false" outlineLevel="0" collapsed="false">
      <c r="B101" s="23" t="n">
        <f aca="false">VALUE(RIGHT(L101,LEN(L101)-14))</f>
        <v>2499</v>
      </c>
      <c r="C101" s="24" t="n">
        <f aca="false">VLOOKUP(B101,Param!$K$7:$M$15,3,1)</f>
        <v>1</v>
      </c>
      <c r="D101" s="24" t="n">
        <f aca="false">VLOOKUP(M101&amp; TEXT(VALUE(LEFT(N101,LEN(N101)-2)),"00000")  ,Param!$S$7:$W$20,5,1)</f>
        <v>-8</v>
      </c>
      <c r="E101" s="24" t="n">
        <f aca="false">IF(O101="",0,VLOOKUP(O101&amp; TEXT(VALUE(LEFT(P101,LEN(P101)-2)),"00000")  ,Param!$S$7:$W$20,5,1))</f>
        <v>3</v>
      </c>
      <c r="F101" s="24" t="n">
        <f aca="false">Param!$AE$7</f>
        <v>4</v>
      </c>
      <c r="G101" s="1" t="n">
        <f aca="false">MIN(F101,E101+D101)</f>
        <v>-5</v>
      </c>
      <c r="H101" s="24" t="n">
        <f aca="false">VLOOKUP(VALUE(LEFT(Q101,LEN(Q101)-2)),Param!$O$7:$Q$15,3,1)</f>
        <v>1</v>
      </c>
      <c r="I101" s="24" t="n">
        <f aca="false">C101+H101+G101</f>
        <v>-3</v>
      </c>
      <c r="J101" s="24" t="n">
        <f aca="false">VLOOKUP(I101,Param!$Y$7:$AA$15,3,1)</f>
        <v>1</v>
      </c>
      <c r="K101" s="25" t="n">
        <f aca="false">IF(B101&gt;=2500,J101,IF(OR(M101="SSD",M101="NVME",O101="SSD",O101="NVME"),MIN(4,J101),MIN(3,J101)))</f>
        <v>1</v>
      </c>
      <c r="L101" s="35" t="s">
        <v>53</v>
      </c>
      <c r="M101" s="23" t="s">
        <v>43</v>
      </c>
      <c r="N101" s="23" t="s">
        <v>59</v>
      </c>
      <c r="O101" s="23" t="s">
        <v>57</v>
      </c>
      <c r="P101" s="23" t="s">
        <v>56</v>
      </c>
      <c r="Q101" s="23" t="s">
        <v>49</v>
      </c>
      <c r="R101" s="27" t="str">
        <f aca="false">VLOOKUP(K101,Param!$AA$7:$AB$15,2,0)</f>
        <v>INVENDABLE</v>
      </c>
      <c r="S101" s="32"/>
      <c r="T101" s="28"/>
      <c r="U101" s="28"/>
      <c r="V101" s="28"/>
      <c r="W101" s="28"/>
      <c r="X101" s="28"/>
      <c r="Y101" s="29"/>
      <c r="Z101" s="27"/>
      <c r="AA101" s="29"/>
      <c r="AB101" s="27"/>
      <c r="AC101" s="27"/>
      <c r="AD101" s="29"/>
      <c r="AE101" s="27"/>
      <c r="AF101" s="30"/>
      <c r="AG101" s="27"/>
      <c r="AH101" s="27"/>
      <c r="AI101" s="30"/>
      <c r="AJ101" s="30"/>
      <c r="AK101" s="27"/>
      <c r="AL101" s="30"/>
      <c r="AM101" s="27"/>
      <c r="AN101" s="27"/>
      <c r="AO101" s="27"/>
      <c r="AP101" s="27"/>
      <c r="AQ101" s="27"/>
      <c r="AR101" s="27"/>
    </row>
    <row r="102" customFormat="false" ht="13.8" hidden="false" customHeight="false" outlineLevel="0" collapsed="false">
      <c r="B102" s="23" t="n">
        <f aca="false">VALUE(RIGHT(L102,LEN(L102)-14))</f>
        <v>2499</v>
      </c>
      <c r="C102" s="24" t="n">
        <f aca="false">VLOOKUP(B102,Param!$K$7:$M$15,3,1)</f>
        <v>1</v>
      </c>
      <c r="D102" s="24" t="n">
        <f aca="false">VLOOKUP(M102&amp; TEXT(VALUE(LEFT(N102,LEN(N102)-2)),"00000")  ,Param!$S$7:$W$20,5,1)</f>
        <v>1</v>
      </c>
      <c r="E102" s="24" t="n">
        <f aca="false">IF(O102="",0,VLOOKUP(O102&amp; TEXT(VALUE(LEFT(P102,LEN(P102)-2)),"00000")  ,Param!$S$7:$W$20,5,1))</f>
        <v>3</v>
      </c>
      <c r="F102" s="24" t="n">
        <f aca="false">Param!$AE$7</f>
        <v>4</v>
      </c>
      <c r="G102" s="1" t="n">
        <f aca="false">MIN(F102,E102+D102)</f>
        <v>4</v>
      </c>
      <c r="H102" s="24" t="n">
        <f aca="false">VLOOKUP(VALUE(LEFT(Q102,LEN(Q102)-2)),Param!$O$7:$Q$15,3,1)</f>
        <v>1</v>
      </c>
      <c r="I102" s="24" t="n">
        <f aca="false">C102+H102+G102</f>
        <v>6</v>
      </c>
      <c r="J102" s="24" t="n">
        <f aca="false">VLOOKUP(I102,Param!$Y$7:$AA$15,3,1)</f>
        <v>4</v>
      </c>
      <c r="K102" s="25" t="n">
        <f aca="false">IF(B102&gt;=2500,J102,IF(OR(M102="SSD",M102="NVME",O102="SSD",O102="NVME"),MIN(4,J102),MIN(3,J102)))</f>
        <v>4</v>
      </c>
      <c r="L102" s="35" t="s">
        <v>53</v>
      </c>
      <c r="M102" s="23" t="s">
        <v>43</v>
      </c>
      <c r="N102" s="23" t="s">
        <v>52</v>
      </c>
      <c r="O102" s="23" t="s">
        <v>57</v>
      </c>
      <c r="P102" s="23" t="s">
        <v>56</v>
      </c>
      <c r="Q102" s="23" t="s">
        <v>49</v>
      </c>
      <c r="R102" s="27" t="str">
        <f aca="false">VLOOKUP(K102,Param!$AA$7:$AB$15,2,0)</f>
        <v>B</v>
      </c>
      <c r="S102" s="32"/>
      <c r="T102" s="28"/>
      <c r="U102" s="28"/>
      <c r="V102" s="28"/>
      <c r="W102" s="28"/>
      <c r="X102" s="28"/>
      <c r="Y102" s="29"/>
      <c r="Z102" s="27"/>
      <c r="AA102" s="29"/>
      <c r="AB102" s="27"/>
      <c r="AC102" s="27"/>
      <c r="AD102" s="29"/>
      <c r="AE102" s="27"/>
      <c r="AF102" s="30"/>
      <c r="AG102" s="27"/>
      <c r="AH102" s="27"/>
      <c r="AI102" s="30"/>
      <c r="AJ102" s="30"/>
      <c r="AK102" s="27"/>
      <c r="AL102" s="30"/>
      <c r="AM102" s="27"/>
      <c r="AN102" s="27"/>
      <c r="AO102" s="27"/>
      <c r="AP102" s="27"/>
      <c r="AQ102" s="27"/>
      <c r="AR102" s="27"/>
    </row>
    <row r="103" customFormat="false" ht="13.8" hidden="false" customHeight="false" outlineLevel="0" collapsed="false">
      <c r="B103" s="23" t="n">
        <f aca="false">VALUE(RIGHT(L103,LEN(L103)-14))</f>
        <v>2499</v>
      </c>
      <c r="C103" s="24" t="n">
        <f aca="false">VLOOKUP(B103,Param!$K$7:$M$15,3,1)</f>
        <v>1</v>
      </c>
      <c r="D103" s="24" t="n">
        <f aca="false">VLOOKUP(M103&amp; TEXT(VALUE(LEFT(N103,LEN(N103)-2)),"00000")  ,Param!$S$7:$W$20,5,1)</f>
        <v>2</v>
      </c>
      <c r="E103" s="24" t="n">
        <f aca="false">IF(O103="",0,VLOOKUP(O103&amp; TEXT(VALUE(LEFT(P103,LEN(P103)-2)),"00000")  ,Param!$S$7:$W$20,5,1))</f>
        <v>3</v>
      </c>
      <c r="F103" s="24" t="n">
        <f aca="false">Param!$AE$7</f>
        <v>4</v>
      </c>
      <c r="G103" s="1" t="n">
        <f aca="false">MIN(F103,E103+D103)</f>
        <v>4</v>
      </c>
      <c r="H103" s="24" t="n">
        <f aca="false">VLOOKUP(VALUE(LEFT(Q103,LEN(Q103)-2)),Param!$O$7:$Q$15,3,1)</f>
        <v>1</v>
      </c>
      <c r="I103" s="24" t="n">
        <f aca="false">C103+H103+G103</f>
        <v>6</v>
      </c>
      <c r="J103" s="24" t="n">
        <f aca="false">VLOOKUP(I103,Param!$Y$7:$AA$15,3,1)</f>
        <v>4</v>
      </c>
      <c r="K103" s="25" t="n">
        <f aca="false">IF(B103&gt;=2500,J103,IF(OR(M103="SSD",M103="NVME",O103="SSD",O103="NVME"),MIN(4,J103),MIN(3,J103)))</f>
        <v>4</v>
      </c>
      <c r="L103" s="35" t="s">
        <v>53</v>
      </c>
      <c r="M103" s="23" t="s">
        <v>43</v>
      </c>
      <c r="N103" s="23" t="s">
        <v>47</v>
      </c>
      <c r="O103" s="23" t="s">
        <v>57</v>
      </c>
      <c r="P103" s="23" t="s">
        <v>56</v>
      </c>
      <c r="Q103" s="23" t="s">
        <v>49</v>
      </c>
      <c r="R103" s="27" t="str">
        <f aca="false">VLOOKUP(K103,Param!$AA$7:$AB$15,2,0)</f>
        <v>B</v>
      </c>
      <c r="S103" s="32"/>
      <c r="T103" s="28"/>
      <c r="U103" s="28"/>
      <c r="V103" s="28"/>
      <c r="W103" s="28"/>
      <c r="X103" s="28"/>
      <c r="Y103" s="29"/>
      <c r="Z103" s="27"/>
      <c r="AA103" s="29"/>
      <c r="AB103" s="27"/>
      <c r="AC103" s="27"/>
      <c r="AD103" s="29"/>
      <c r="AE103" s="27"/>
      <c r="AF103" s="30"/>
      <c r="AG103" s="27"/>
      <c r="AH103" s="27"/>
      <c r="AI103" s="30"/>
      <c r="AJ103" s="30"/>
      <c r="AK103" s="27"/>
      <c r="AL103" s="30"/>
      <c r="AM103" s="27"/>
      <c r="AN103" s="27"/>
      <c r="AO103" s="27"/>
      <c r="AP103" s="27"/>
      <c r="AQ103" s="27"/>
      <c r="AR103" s="27"/>
    </row>
    <row r="104" customFormat="false" ht="13.8" hidden="false" customHeight="false" outlineLevel="0" collapsed="false">
      <c r="B104" s="23" t="n">
        <f aca="false">VALUE(RIGHT(L104,LEN(L104)-14))</f>
        <v>2499</v>
      </c>
      <c r="C104" s="24" t="n">
        <f aca="false">VLOOKUP(B104,Param!$K$7:$M$15,3,1)</f>
        <v>1</v>
      </c>
      <c r="D104" s="24" t="n">
        <f aca="false">VLOOKUP(M104&amp; TEXT(VALUE(LEFT(N104,LEN(N104)-2)),"00000")  ,Param!$S$7:$W$20,5,1)</f>
        <v>2</v>
      </c>
      <c r="E104" s="24" t="n">
        <f aca="false">IF(O104="",0,VLOOKUP(O104&amp; TEXT(VALUE(LEFT(P104,LEN(P104)-2)),"00000")  ,Param!$S$7:$W$20,5,1))</f>
        <v>3</v>
      </c>
      <c r="F104" s="24" t="n">
        <f aca="false">Param!$AE$7</f>
        <v>4</v>
      </c>
      <c r="G104" s="1" t="n">
        <f aca="false">MIN(F104,E104+D104)</f>
        <v>4</v>
      </c>
      <c r="H104" s="24" t="n">
        <f aca="false">VLOOKUP(VALUE(LEFT(Q104,LEN(Q104)-2)),Param!$O$7:$Q$15,3,1)</f>
        <v>3</v>
      </c>
      <c r="I104" s="24" t="n">
        <f aca="false">C104+H104+G104</f>
        <v>8</v>
      </c>
      <c r="J104" s="24" t="n">
        <f aca="false">VLOOKUP(I104,Param!$Y$7:$AA$15,3,1)</f>
        <v>5</v>
      </c>
      <c r="K104" s="25" t="n">
        <f aca="false">IF(B104&gt;=2500,J104,IF(OR(M104="SSD",M104="NVME",O104="SSD",O104="NVME"),MIN(4,J104),MIN(3,J104)))</f>
        <v>4</v>
      </c>
      <c r="L104" s="35" t="s">
        <v>53</v>
      </c>
      <c r="M104" s="23" t="s">
        <v>43</v>
      </c>
      <c r="N104" s="23" t="s">
        <v>54</v>
      </c>
      <c r="O104" s="23" t="s">
        <v>57</v>
      </c>
      <c r="P104" s="23" t="s">
        <v>56</v>
      </c>
      <c r="Q104" s="23" t="s">
        <v>55</v>
      </c>
      <c r="R104" s="27" t="str">
        <f aca="false">VLOOKUP(K104,Param!$AA$7:$AB$15,2,0)</f>
        <v>B</v>
      </c>
      <c r="S104" s="32"/>
      <c r="T104" s="28"/>
      <c r="U104" s="28"/>
      <c r="V104" s="28"/>
      <c r="W104" s="28"/>
      <c r="X104" s="28"/>
      <c r="Y104" s="29"/>
      <c r="Z104" s="27"/>
      <c r="AA104" s="29"/>
      <c r="AB104" s="27"/>
      <c r="AC104" s="27"/>
      <c r="AD104" s="29"/>
      <c r="AE104" s="27"/>
      <c r="AF104" s="30"/>
      <c r="AG104" s="27"/>
      <c r="AH104" s="27"/>
      <c r="AI104" s="30"/>
      <c r="AJ104" s="30"/>
      <c r="AK104" s="27"/>
      <c r="AL104" s="30"/>
      <c r="AM104" s="27"/>
      <c r="AN104" s="27"/>
      <c r="AO104" s="27"/>
      <c r="AP104" s="27"/>
      <c r="AQ104" s="27"/>
      <c r="AR104" s="27"/>
    </row>
    <row r="105" customFormat="false" ht="13.8" hidden="false" customHeight="false" outlineLevel="0" collapsed="false">
      <c r="B105" s="23" t="n">
        <f aca="false">VALUE(RIGHT(L105,LEN(L105)-14))</f>
        <v>2499</v>
      </c>
      <c r="C105" s="24" t="n">
        <f aca="false">VLOOKUP(B105,Param!$K$7:$M$15,3,1)</f>
        <v>1</v>
      </c>
      <c r="D105" s="24" t="n">
        <f aca="false">VLOOKUP(M105&amp; TEXT(VALUE(LEFT(N105,LEN(N105)-2)),"00000")  ,Param!$S$7:$W$20,5,1)</f>
        <v>2</v>
      </c>
      <c r="E105" s="24" t="n">
        <f aca="false">IF(O105="",0,VLOOKUP(O105&amp; TEXT(VALUE(LEFT(P105,LEN(P105)-2)),"00000")  ,Param!$S$7:$W$20,5,1))</f>
        <v>3</v>
      </c>
      <c r="F105" s="24" t="n">
        <f aca="false">Param!$AE$7</f>
        <v>4</v>
      </c>
      <c r="G105" s="1" t="n">
        <f aca="false">MIN(F105,E105+D105)</f>
        <v>4</v>
      </c>
      <c r="H105" s="24" t="n">
        <f aca="false">VLOOKUP(VALUE(LEFT(Q105,LEN(Q105)-2)),Param!$O$7:$Q$15,3,1)</f>
        <v>3</v>
      </c>
      <c r="I105" s="24" t="n">
        <f aca="false">C105+H105+G105</f>
        <v>8</v>
      </c>
      <c r="J105" s="24" t="n">
        <f aca="false">VLOOKUP(I105,Param!$Y$7:$AA$15,3,1)</f>
        <v>5</v>
      </c>
      <c r="K105" s="25" t="n">
        <f aca="false">IF(B105&gt;=2500,J105,IF(OR(M105="SSD",M105="NVME",O105="SSD",O105="NVME"),MIN(4,J105),MIN(3,J105)))</f>
        <v>4</v>
      </c>
      <c r="L105" s="35" t="s">
        <v>53</v>
      </c>
      <c r="M105" s="23" t="s">
        <v>43</v>
      </c>
      <c r="N105" s="23" t="s">
        <v>44</v>
      </c>
      <c r="O105" s="23" t="s">
        <v>57</v>
      </c>
      <c r="P105" s="23" t="s">
        <v>56</v>
      </c>
      <c r="Q105" s="23" t="s">
        <v>55</v>
      </c>
      <c r="R105" s="27" t="str">
        <f aca="false">VLOOKUP(K105,Param!$AA$7:$AB$15,2,0)</f>
        <v>B</v>
      </c>
      <c r="S105" s="32"/>
      <c r="T105" s="28"/>
      <c r="U105" s="28"/>
      <c r="V105" s="28"/>
      <c r="W105" s="28"/>
      <c r="X105" s="28"/>
      <c r="Y105" s="29"/>
      <c r="Z105" s="27"/>
      <c r="AA105" s="29"/>
      <c r="AB105" s="27"/>
      <c r="AC105" s="27"/>
      <c r="AD105" s="29"/>
      <c r="AE105" s="27"/>
      <c r="AF105" s="30"/>
      <c r="AG105" s="27"/>
      <c r="AH105" s="27"/>
      <c r="AI105" s="30"/>
      <c r="AJ105" s="30"/>
      <c r="AK105" s="27"/>
      <c r="AL105" s="30"/>
      <c r="AM105" s="27"/>
      <c r="AN105" s="27"/>
      <c r="AO105" s="27"/>
      <c r="AP105" s="27"/>
      <c r="AQ105" s="27"/>
      <c r="AR105" s="27"/>
    </row>
    <row r="106" customFormat="false" ht="13.8" hidden="false" customHeight="false" outlineLevel="0" collapsed="false">
      <c r="B106" s="23" t="n">
        <f aca="false">VALUE(RIGHT(L106,LEN(L106)-14))</f>
        <v>2499</v>
      </c>
      <c r="C106" s="24" t="n">
        <f aca="false">VLOOKUP(B106,Param!$K$7:$M$15,3,1)</f>
        <v>1</v>
      </c>
      <c r="D106" s="24" t="n">
        <f aca="false">VLOOKUP(M106&amp; TEXT(VALUE(LEFT(N106,LEN(N106)-2)),"00000")  ,Param!$S$7:$W$20,5,1)</f>
        <v>2</v>
      </c>
      <c r="E106" s="24" t="n">
        <f aca="false">IF(O106="",0,VLOOKUP(O106&amp; TEXT(VALUE(LEFT(P106,LEN(P106)-2)),"00000")  ,Param!$S$7:$W$20,5,1))</f>
        <v>3</v>
      </c>
      <c r="F106" s="24" t="n">
        <f aca="false">Param!$AE$7</f>
        <v>4</v>
      </c>
      <c r="G106" s="1" t="n">
        <f aca="false">MIN(F106,E106+D106)</f>
        <v>4</v>
      </c>
      <c r="H106" s="24" t="n">
        <f aca="false">VLOOKUP(VALUE(LEFT(Q106,LEN(Q106)-2)),Param!$O$7:$Q$15,3,1)</f>
        <v>4</v>
      </c>
      <c r="I106" s="24" t="n">
        <f aca="false">C106+H106+G106</f>
        <v>9</v>
      </c>
      <c r="J106" s="24" t="n">
        <f aca="false">VLOOKUP(I106,Param!$Y$7:$AA$15,3,1)</f>
        <v>5</v>
      </c>
      <c r="K106" s="25" t="n">
        <f aca="false">IF(B106&gt;=2500,J106,IF(OR(M106="SSD",M106="NVME",O106="SSD",O106="NVME"),MIN(4,J106),MIN(3,J106)))</f>
        <v>4</v>
      </c>
      <c r="L106" s="35" t="s">
        <v>53</v>
      </c>
      <c r="M106" s="23" t="s">
        <v>43</v>
      </c>
      <c r="N106" s="23" t="s">
        <v>44</v>
      </c>
      <c r="O106" s="23" t="s">
        <v>57</v>
      </c>
      <c r="P106" s="23" t="s">
        <v>56</v>
      </c>
      <c r="Q106" s="23" t="s">
        <v>45</v>
      </c>
      <c r="R106" s="27" t="str">
        <f aca="false">VLOOKUP(K106,Param!$AA$7:$AB$15,2,0)</f>
        <v>B</v>
      </c>
      <c r="S106" s="32"/>
      <c r="T106" s="28"/>
      <c r="U106" s="28"/>
      <c r="V106" s="28"/>
      <c r="W106" s="28"/>
      <c r="X106" s="28"/>
      <c r="Y106" s="29"/>
      <c r="Z106" s="27"/>
      <c r="AA106" s="29"/>
      <c r="AB106" s="27"/>
      <c r="AC106" s="27"/>
      <c r="AD106" s="29"/>
      <c r="AE106" s="27"/>
      <c r="AF106" s="30"/>
      <c r="AG106" s="27"/>
      <c r="AH106" s="27"/>
      <c r="AI106" s="30"/>
      <c r="AJ106" s="30"/>
      <c r="AK106" s="27"/>
      <c r="AL106" s="30"/>
      <c r="AM106" s="27"/>
      <c r="AN106" s="27"/>
      <c r="AO106" s="27"/>
      <c r="AP106" s="27"/>
      <c r="AQ106" s="27"/>
      <c r="AR106" s="27"/>
    </row>
    <row r="107" customFormat="false" ht="13.8" hidden="false" customHeight="false" outlineLevel="0" collapsed="false">
      <c r="B107" s="23" t="n">
        <f aca="false">VALUE(RIGHT(L107,LEN(L107)-14))</f>
        <v>2500</v>
      </c>
      <c r="C107" s="24" t="n">
        <f aca="false">VLOOKUP(B107,Param!$K$7:$M$15,3,1)</f>
        <v>2</v>
      </c>
      <c r="D107" s="24" t="n">
        <f aca="false">VLOOKUP(M107&amp; TEXT(VALUE(LEFT(N107,LEN(N107)-2)),"00000")  ,Param!$S$7:$W$20,5,1)</f>
        <v>-8</v>
      </c>
      <c r="E107" s="24" t="n">
        <f aca="false">IF(O107="",0,VLOOKUP(O107&amp; TEXT(VALUE(LEFT(P107,LEN(P107)-2)),"00000")  ,Param!$S$7:$W$20,5,1))</f>
        <v>4</v>
      </c>
      <c r="F107" s="24" t="n">
        <f aca="false">Param!$AE$7</f>
        <v>4</v>
      </c>
      <c r="G107" s="1" t="n">
        <f aca="false">MIN(F107,E107+D107)</f>
        <v>-4</v>
      </c>
      <c r="H107" s="24" t="n">
        <f aca="false">VLOOKUP(VALUE(LEFT(Q107,LEN(Q107)-2)),Param!$O$7:$Q$15,3,1)</f>
        <v>1</v>
      </c>
      <c r="I107" s="24" t="n">
        <f aca="false">C107+H107+G107</f>
        <v>-1</v>
      </c>
      <c r="J107" s="24" t="n">
        <f aca="false">VLOOKUP(I107,Param!$Y$7:$AA$15,3,1)</f>
        <v>1</v>
      </c>
      <c r="K107" s="25" t="n">
        <f aca="false">IF(B107&gt;=2500,J107,IF(OR(M107="SSD",M107="NVME",O107="SSD",O107="NVME"),MIN(4,J107),MIN(3,J107)))</f>
        <v>1</v>
      </c>
      <c r="L107" s="31" t="s">
        <v>42</v>
      </c>
      <c r="M107" s="23" t="s">
        <v>43</v>
      </c>
      <c r="N107" s="23" t="s">
        <v>59</v>
      </c>
      <c r="O107" s="23" t="s">
        <v>61</v>
      </c>
      <c r="P107" s="23" t="s">
        <v>56</v>
      </c>
      <c r="Q107" s="23" t="s">
        <v>49</v>
      </c>
      <c r="R107" s="27" t="str">
        <f aca="false">VLOOKUP(K107,Param!$AA$7:$AB$15,2,0)</f>
        <v>INVENDABLE</v>
      </c>
      <c r="S107" s="32"/>
      <c r="T107" s="28"/>
      <c r="U107" s="28"/>
      <c r="V107" s="28"/>
      <c r="W107" s="28"/>
      <c r="X107" s="28"/>
      <c r="Y107" s="29"/>
      <c r="Z107" s="27"/>
      <c r="AA107" s="29"/>
      <c r="AB107" s="27"/>
      <c r="AC107" s="27"/>
      <c r="AD107" s="29"/>
      <c r="AE107" s="27"/>
      <c r="AF107" s="30"/>
      <c r="AG107" s="27"/>
      <c r="AH107" s="27"/>
      <c r="AI107" s="30"/>
      <c r="AJ107" s="30"/>
      <c r="AK107" s="27"/>
      <c r="AL107" s="30"/>
      <c r="AM107" s="27"/>
      <c r="AN107" s="27"/>
      <c r="AO107" s="27"/>
      <c r="AP107" s="27"/>
      <c r="AQ107" s="27"/>
      <c r="AR107" s="27"/>
    </row>
    <row r="108" customFormat="false" ht="13.8" hidden="false" customHeight="false" outlineLevel="0" collapsed="false">
      <c r="B108" s="23" t="n">
        <f aca="false">VALUE(RIGHT(L108,LEN(L108)-14))</f>
        <v>2500</v>
      </c>
      <c r="C108" s="24" t="n">
        <f aca="false">VLOOKUP(B108,Param!$K$7:$M$15,3,1)</f>
        <v>2</v>
      </c>
      <c r="D108" s="24" t="n">
        <f aca="false">VLOOKUP(M108&amp; TEXT(VALUE(LEFT(N108,LEN(N108)-2)),"00000")  ,Param!$S$7:$W$20,5,1)</f>
        <v>1</v>
      </c>
      <c r="E108" s="24" t="n">
        <f aca="false">IF(O108="",0,VLOOKUP(O108&amp; TEXT(VALUE(LEFT(P108,LEN(P108)-2)),"00000")  ,Param!$S$7:$W$20,5,1))</f>
        <v>4</v>
      </c>
      <c r="F108" s="24" t="n">
        <f aca="false">Param!$AE$7</f>
        <v>4</v>
      </c>
      <c r="G108" s="1" t="n">
        <f aca="false">MIN(F108,E108+D108)</f>
        <v>4</v>
      </c>
      <c r="H108" s="24" t="n">
        <f aca="false">VLOOKUP(VALUE(LEFT(Q108,LEN(Q108)-2)),Param!$O$7:$Q$15,3,1)</f>
        <v>1</v>
      </c>
      <c r="I108" s="24" t="n">
        <f aca="false">C108+H108+G108</f>
        <v>7</v>
      </c>
      <c r="J108" s="24" t="n">
        <f aca="false">VLOOKUP(I108,Param!$Y$7:$AA$15,3,1)</f>
        <v>4</v>
      </c>
      <c r="K108" s="25" t="n">
        <f aca="false">IF(B108&gt;=2500,J108,IF(OR(M108="SSD",M108="NVME",O108="SSD",O108="NVME"),MIN(4,J108),MIN(3,J108)))</f>
        <v>4</v>
      </c>
      <c r="L108" s="31" t="s">
        <v>42</v>
      </c>
      <c r="M108" s="23" t="s">
        <v>43</v>
      </c>
      <c r="N108" s="23" t="s">
        <v>52</v>
      </c>
      <c r="O108" s="23" t="s">
        <v>61</v>
      </c>
      <c r="P108" s="23" t="s">
        <v>56</v>
      </c>
      <c r="Q108" s="23" t="s">
        <v>49</v>
      </c>
      <c r="R108" s="27" t="str">
        <f aca="false">VLOOKUP(K108,Param!$AA$7:$AB$15,2,0)</f>
        <v>B</v>
      </c>
      <c r="S108" s="32"/>
      <c r="T108" s="28"/>
      <c r="U108" s="28"/>
      <c r="V108" s="28"/>
      <c r="W108" s="28"/>
      <c r="X108" s="28"/>
      <c r="Y108" s="29"/>
      <c r="Z108" s="27"/>
      <c r="AA108" s="29"/>
      <c r="AB108" s="27"/>
      <c r="AC108" s="27"/>
      <c r="AD108" s="29"/>
      <c r="AE108" s="27"/>
      <c r="AF108" s="30"/>
      <c r="AG108" s="27"/>
      <c r="AH108" s="27"/>
      <c r="AI108" s="30"/>
      <c r="AJ108" s="30"/>
      <c r="AK108" s="27"/>
      <c r="AL108" s="30"/>
      <c r="AM108" s="27"/>
      <c r="AN108" s="27"/>
      <c r="AO108" s="27"/>
      <c r="AP108" s="27"/>
      <c r="AQ108" s="27"/>
      <c r="AR108" s="27"/>
    </row>
    <row r="109" customFormat="false" ht="13.8" hidden="false" customHeight="false" outlineLevel="0" collapsed="false">
      <c r="B109" s="23" t="n">
        <f aca="false">VALUE(RIGHT(L109,LEN(L109)-14))</f>
        <v>2500</v>
      </c>
      <c r="C109" s="24" t="n">
        <f aca="false">VLOOKUP(B109,Param!$K$7:$M$15,3,1)</f>
        <v>2</v>
      </c>
      <c r="D109" s="24" t="n">
        <f aca="false">VLOOKUP(M109&amp; TEXT(VALUE(LEFT(N109,LEN(N109)-2)),"00000")  ,Param!$S$7:$W$20,5,1)</f>
        <v>2</v>
      </c>
      <c r="E109" s="24" t="n">
        <f aca="false">IF(O109="",0,VLOOKUP(O109&amp; TEXT(VALUE(LEFT(P109,LEN(P109)-2)),"00000")  ,Param!$S$7:$W$20,5,1))</f>
        <v>4</v>
      </c>
      <c r="F109" s="24" t="n">
        <f aca="false">Param!$AE$7</f>
        <v>4</v>
      </c>
      <c r="G109" s="1" t="n">
        <f aca="false">MIN(F109,E109+D109)</f>
        <v>4</v>
      </c>
      <c r="H109" s="24" t="n">
        <f aca="false">VLOOKUP(VALUE(LEFT(Q109,LEN(Q109)-2)),Param!$O$7:$Q$15,3,1)</f>
        <v>1</v>
      </c>
      <c r="I109" s="24" t="n">
        <f aca="false">C109+H109+G109</f>
        <v>7</v>
      </c>
      <c r="J109" s="24" t="n">
        <f aca="false">VLOOKUP(I109,Param!$Y$7:$AA$15,3,1)</f>
        <v>4</v>
      </c>
      <c r="K109" s="25" t="n">
        <f aca="false">IF(B109&gt;=2500,J109,IF(OR(M109="SSD",M109="NVME",O109="SSD",O109="NVME"),MIN(4,J109),MIN(3,J109)))</f>
        <v>4</v>
      </c>
      <c r="L109" s="31" t="s">
        <v>42</v>
      </c>
      <c r="M109" s="23" t="s">
        <v>43</v>
      </c>
      <c r="N109" s="23" t="s">
        <v>47</v>
      </c>
      <c r="O109" s="23" t="s">
        <v>61</v>
      </c>
      <c r="P109" s="23" t="s">
        <v>56</v>
      </c>
      <c r="Q109" s="23" t="s">
        <v>49</v>
      </c>
      <c r="R109" s="27" t="str">
        <f aca="false">VLOOKUP(K109,Param!$AA$7:$AB$15,2,0)</f>
        <v>B</v>
      </c>
      <c r="S109" s="32"/>
      <c r="T109" s="28"/>
      <c r="U109" s="28"/>
      <c r="V109" s="28"/>
      <c r="W109" s="28"/>
      <c r="X109" s="28"/>
      <c r="Y109" s="29"/>
      <c r="Z109" s="27"/>
      <c r="AA109" s="29"/>
      <c r="AB109" s="27"/>
      <c r="AC109" s="27"/>
      <c r="AD109" s="29"/>
      <c r="AE109" s="27"/>
      <c r="AF109" s="30"/>
      <c r="AG109" s="27"/>
      <c r="AH109" s="27"/>
      <c r="AI109" s="30"/>
      <c r="AJ109" s="30"/>
      <c r="AK109" s="27"/>
      <c r="AL109" s="30"/>
      <c r="AM109" s="27"/>
      <c r="AN109" s="27"/>
      <c r="AO109" s="27"/>
      <c r="AP109" s="27"/>
      <c r="AQ109" s="27"/>
      <c r="AR109" s="27"/>
    </row>
    <row r="110" customFormat="false" ht="13.8" hidden="false" customHeight="false" outlineLevel="0" collapsed="false">
      <c r="B110" s="23" t="n">
        <f aca="false">VALUE(RIGHT(L110,LEN(L110)-14))</f>
        <v>2500</v>
      </c>
      <c r="C110" s="24" t="n">
        <f aca="false">VLOOKUP(B110,Param!$K$7:$M$15,3,1)</f>
        <v>2</v>
      </c>
      <c r="D110" s="24" t="n">
        <f aca="false">VLOOKUP(M110&amp; TEXT(VALUE(LEFT(N110,LEN(N110)-2)),"00000")  ,Param!$S$7:$W$20,5,1)</f>
        <v>2</v>
      </c>
      <c r="E110" s="24" t="n">
        <f aca="false">IF(O110="",0,VLOOKUP(O110&amp; TEXT(VALUE(LEFT(P110,LEN(P110)-2)),"00000")  ,Param!$S$7:$W$20,5,1))</f>
        <v>4</v>
      </c>
      <c r="F110" s="24" t="n">
        <f aca="false">Param!$AE$7</f>
        <v>4</v>
      </c>
      <c r="G110" s="1" t="n">
        <f aca="false">MIN(F110,E110+D110)</f>
        <v>4</v>
      </c>
      <c r="H110" s="24" t="n">
        <f aca="false">VLOOKUP(VALUE(LEFT(Q110,LEN(Q110)-2)),Param!$O$7:$Q$15,3,1)</f>
        <v>1</v>
      </c>
      <c r="I110" s="24" t="n">
        <f aca="false">C110+H110+G110</f>
        <v>7</v>
      </c>
      <c r="J110" s="24" t="n">
        <f aca="false">VLOOKUP(I110,Param!$Y$7:$AA$15,3,1)</f>
        <v>4</v>
      </c>
      <c r="K110" s="25" t="n">
        <f aca="false">IF(B110&gt;=2500,J110,IF(OR(M110="SSD",M110="NVME",O110="SSD",O110="NVME"),MIN(4,J110),MIN(3,J110)))</f>
        <v>4</v>
      </c>
      <c r="L110" s="31" t="s">
        <v>42</v>
      </c>
      <c r="M110" s="23" t="s">
        <v>43</v>
      </c>
      <c r="N110" s="23" t="s">
        <v>54</v>
      </c>
      <c r="O110" s="23" t="s">
        <v>61</v>
      </c>
      <c r="P110" s="23" t="s">
        <v>56</v>
      </c>
      <c r="Q110" s="23" t="s">
        <v>49</v>
      </c>
      <c r="R110" s="27" t="str">
        <f aca="false">VLOOKUP(K110,Param!$AA$7:$AB$15,2,0)</f>
        <v>B</v>
      </c>
      <c r="S110" s="32"/>
      <c r="T110" s="28"/>
      <c r="U110" s="28"/>
      <c r="V110" s="28"/>
      <c r="W110" s="28"/>
      <c r="X110" s="28"/>
      <c r="Y110" s="29"/>
      <c r="Z110" s="27"/>
      <c r="AA110" s="29"/>
      <c r="AB110" s="27"/>
      <c r="AC110" s="27"/>
      <c r="AD110" s="29"/>
      <c r="AE110" s="27"/>
      <c r="AF110" s="30"/>
      <c r="AG110" s="27"/>
      <c r="AH110" s="27"/>
      <c r="AI110" s="30"/>
      <c r="AJ110" s="30"/>
      <c r="AK110" s="27"/>
      <c r="AL110" s="30"/>
      <c r="AM110" s="27"/>
      <c r="AN110" s="27"/>
      <c r="AO110" s="27"/>
      <c r="AP110" s="27"/>
      <c r="AQ110" s="27"/>
      <c r="AR110" s="27"/>
    </row>
    <row r="111" customFormat="false" ht="13.8" hidden="false" customHeight="false" outlineLevel="0" collapsed="false">
      <c r="B111" s="23" t="n">
        <f aca="false">VALUE(RIGHT(L111,LEN(L111)-14))</f>
        <v>2500</v>
      </c>
      <c r="C111" s="24" t="n">
        <f aca="false">VLOOKUP(B111,Param!$K$7:$M$15,3,1)</f>
        <v>2</v>
      </c>
      <c r="D111" s="24" t="n">
        <f aca="false">VLOOKUP(M111&amp; TEXT(VALUE(LEFT(N111,LEN(N111)-2)),"00000")  ,Param!$S$7:$W$20,5,1)</f>
        <v>2</v>
      </c>
      <c r="E111" s="24" t="n">
        <f aca="false">IF(O111="",0,VLOOKUP(O111&amp; TEXT(VALUE(LEFT(P111,LEN(P111)-2)),"00000")  ,Param!$S$7:$W$20,5,1))</f>
        <v>4</v>
      </c>
      <c r="F111" s="24" t="n">
        <f aca="false">Param!$AE$7</f>
        <v>4</v>
      </c>
      <c r="G111" s="1" t="n">
        <f aca="false">MIN(F111,E111+D111)</f>
        <v>4</v>
      </c>
      <c r="H111" s="24" t="n">
        <f aca="false">VLOOKUP(VALUE(LEFT(Q111,LEN(Q111)-2)),Param!$O$7:$Q$15,3,1)</f>
        <v>3</v>
      </c>
      <c r="I111" s="24" t="n">
        <f aca="false">C111+H111+G111</f>
        <v>9</v>
      </c>
      <c r="J111" s="24" t="n">
        <f aca="false">VLOOKUP(I111,Param!$Y$7:$AA$15,3,1)</f>
        <v>5</v>
      </c>
      <c r="K111" s="25" t="n">
        <f aca="false">IF(B111&gt;=2500,J111,IF(OR(M111="SSD",M111="NVME",O111="SSD",O111="NVME"),MIN(4,J111),MIN(3,J111)))</f>
        <v>5</v>
      </c>
      <c r="L111" s="31" t="s">
        <v>42</v>
      </c>
      <c r="M111" s="23" t="s">
        <v>43</v>
      </c>
      <c r="N111" s="23" t="s">
        <v>44</v>
      </c>
      <c r="O111" s="23" t="s">
        <v>61</v>
      </c>
      <c r="P111" s="23" t="s">
        <v>56</v>
      </c>
      <c r="Q111" s="23" t="s">
        <v>55</v>
      </c>
      <c r="R111" s="27" t="str">
        <f aca="false">VLOOKUP(K111,Param!$AA$7:$AB$15,2,0)</f>
        <v>A</v>
      </c>
      <c r="S111" s="32"/>
      <c r="T111" s="28"/>
      <c r="U111" s="28"/>
      <c r="V111" s="28"/>
      <c r="W111" s="28"/>
      <c r="X111" s="28"/>
      <c r="Y111" s="29"/>
      <c r="Z111" s="27"/>
      <c r="AA111" s="29"/>
      <c r="AB111" s="27"/>
      <c r="AC111" s="27"/>
      <c r="AD111" s="29"/>
      <c r="AE111" s="27"/>
      <c r="AF111" s="30"/>
      <c r="AG111" s="27"/>
      <c r="AH111" s="27"/>
      <c r="AI111" s="30"/>
      <c r="AJ111" s="30"/>
      <c r="AK111" s="27"/>
      <c r="AL111" s="30"/>
      <c r="AM111" s="27"/>
      <c r="AN111" s="27"/>
      <c r="AO111" s="27"/>
      <c r="AP111" s="27"/>
      <c r="AQ111" s="27"/>
      <c r="AR111" s="27"/>
    </row>
    <row r="112" customFormat="false" ht="13.8" hidden="false" customHeight="false" outlineLevel="0" collapsed="false">
      <c r="B112" s="23" t="n">
        <f aca="false">VALUE(RIGHT(L112,LEN(L112)-14))</f>
        <v>2500</v>
      </c>
      <c r="C112" s="24" t="n">
        <f aca="false">VLOOKUP(B112,Param!$K$7:$M$15,3,1)</f>
        <v>2</v>
      </c>
      <c r="D112" s="24" t="n">
        <f aca="false">VLOOKUP(M112&amp; TEXT(VALUE(LEFT(N112,LEN(N112)-2)),"00000")  ,Param!$S$7:$W$20,5,1)</f>
        <v>2</v>
      </c>
      <c r="E112" s="24" t="n">
        <f aca="false">IF(O112="",0,VLOOKUP(O112&amp; TEXT(VALUE(LEFT(P112,LEN(P112)-2)),"00000")  ,Param!$S$7:$W$20,5,1))</f>
        <v>4</v>
      </c>
      <c r="F112" s="24" t="n">
        <f aca="false">Param!$AE$7</f>
        <v>4</v>
      </c>
      <c r="G112" s="1" t="n">
        <f aca="false">MIN(F112,E112+D112)</f>
        <v>4</v>
      </c>
      <c r="H112" s="24" t="n">
        <f aca="false">VLOOKUP(VALUE(LEFT(Q112,LEN(Q112)-2)),Param!$O$7:$Q$15,3,1)</f>
        <v>4</v>
      </c>
      <c r="I112" s="24" t="n">
        <f aca="false">C112+H112+G112</f>
        <v>10</v>
      </c>
      <c r="J112" s="24" t="n">
        <f aca="false">VLOOKUP(I112,Param!$Y$7:$AA$15,3,1)</f>
        <v>5</v>
      </c>
      <c r="K112" s="25" t="n">
        <f aca="false">IF(B112&gt;=2500,J112,IF(OR(M112="SSD",M112="NVME",O112="SSD",O112="NVME"),MIN(4,J112),MIN(3,J112)))</f>
        <v>5</v>
      </c>
      <c r="L112" s="31" t="s">
        <v>42</v>
      </c>
      <c r="M112" s="23" t="s">
        <v>43</v>
      </c>
      <c r="N112" s="23" t="s">
        <v>44</v>
      </c>
      <c r="O112" s="23" t="s">
        <v>61</v>
      </c>
      <c r="P112" s="23" t="s">
        <v>56</v>
      </c>
      <c r="Q112" s="23" t="s">
        <v>45</v>
      </c>
      <c r="R112" s="27" t="str">
        <f aca="false">VLOOKUP(K112,Param!$AA$7:$AB$15,2,0)</f>
        <v>A</v>
      </c>
      <c r="S112" s="32"/>
      <c r="T112" s="28"/>
      <c r="U112" s="28"/>
      <c r="V112" s="28"/>
      <c r="W112" s="28"/>
      <c r="X112" s="28"/>
      <c r="Y112" s="29"/>
      <c r="Z112" s="27"/>
      <c r="AA112" s="29"/>
      <c r="AB112" s="27"/>
      <c r="AC112" s="27"/>
      <c r="AD112" s="29"/>
      <c r="AE112" s="27"/>
      <c r="AF112" s="30"/>
      <c r="AG112" s="27"/>
      <c r="AH112" s="27"/>
      <c r="AI112" s="30"/>
      <c r="AJ112" s="30"/>
      <c r="AK112" s="27"/>
      <c r="AL112" s="30"/>
      <c r="AM112" s="27"/>
      <c r="AN112" s="27"/>
      <c r="AO112" s="27"/>
      <c r="AP112" s="27"/>
      <c r="AQ112" s="27"/>
      <c r="AR112" s="27"/>
    </row>
    <row r="113" customFormat="false" ht="13.8" hidden="false" customHeight="false" outlineLevel="0" collapsed="false">
      <c r="B113" s="23" t="n">
        <f aca="false">VALUE(RIGHT(L113,LEN(L113)-14))</f>
        <v>1199</v>
      </c>
      <c r="C113" s="24" t="n">
        <f aca="false">VLOOKUP(B113,Param!$K$7:$M$15,3,1)</f>
        <v>-8</v>
      </c>
      <c r="D113" s="24" t="n">
        <f aca="false">VLOOKUP(M113&amp; TEXT(VALUE(LEFT(N113,LEN(N113)-2)),"00000")  ,Param!$S$7:$W$20,5,1)</f>
        <v>2</v>
      </c>
      <c r="E113" s="24" t="n">
        <f aca="false">IF(O113="",0,VLOOKUP(O113&amp; TEXT(VALUE(LEFT(P113,LEN(P113)-2)),"00000")  ,Param!$S$7:$W$20,5,1))</f>
        <v>4</v>
      </c>
      <c r="F113" s="24" t="n">
        <f aca="false">Param!$AE$7</f>
        <v>4</v>
      </c>
      <c r="G113" s="1" t="n">
        <f aca="false">MIN(F113,E113+D113)</f>
        <v>4</v>
      </c>
      <c r="H113" s="24" t="n">
        <f aca="false">VLOOKUP(VALUE(LEFT(Q113,LEN(Q113)-2)),Param!$O$7:$Q$15,3,1)</f>
        <v>-8</v>
      </c>
      <c r="I113" s="24" t="n">
        <f aca="false">C113+H113+G113</f>
        <v>-12</v>
      </c>
      <c r="J113" s="24" t="n">
        <f aca="false">VLOOKUP(I113,Param!$Y$7:$AA$15,3,1)</f>
        <v>1</v>
      </c>
      <c r="K113" s="25" t="n">
        <f aca="false">IF(B113&gt;=2500,J113,IF(OR(M113="SSD",M113="NVME",O113="SSD",O113="NVME"),MIN(4,J113),MIN(3,J113)))</f>
        <v>1</v>
      </c>
      <c r="L113" s="33" t="s">
        <v>46</v>
      </c>
      <c r="M113" s="23" t="s">
        <v>57</v>
      </c>
      <c r="N113" s="23" t="s">
        <v>58</v>
      </c>
      <c r="O113" s="23" t="s">
        <v>61</v>
      </c>
      <c r="P113" s="23" t="s">
        <v>56</v>
      </c>
      <c r="Q113" s="23" t="s">
        <v>48</v>
      </c>
      <c r="R113" s="27" t="str">
        <f aca="false">VLOOKUP(K113,Param!$AA$7:$AB$15,2,0)</f>
        <v>INVENDABLE</v>
      </c>
      <c r="S113" s="28"/>
      <c r="T113" s="28"/>
      <c r="U113" s="28"/>
      <c r="V113" s="28"/>
      <c r="W113" s="28"/>
      <c r="X113" s="28"/>
      <c r="Y113" s="29"/>
      <c r="Z113" s="27"/>
      <c r="AA113" s="29"/>
      <c r="AB113" s="27"/>
      <c r="AC113" s="27"/>
      <c r="AD113" s="29"/>
      <c r="AE113" s="27"/>
      <c r="AF113" s="30"/>
      <c r="AG113" s="27"/>
      <c r="AH113" s="27"/>
      <c r="AI113" s="30"/>
      <c r="AJ113" s="30"/>
      <c r="AK113" s="27"/>
      <c r="AL113" s="30"/>
      <c r="AM113" s="27"/>
      <c r="AN113" s="27"/>
      <c r="AO113" s="27"/>
      <c r="AP113" s="27"/>
      <c r="AQ113" s="27"/>
      <c r="AR113" s="27"/>
    </row>
    <row r="114" customFormat="false" ht="13.8" hidden="false" customHeight="false" outlineLevel="0" collapsed="false">
      <c r="B114" s="23" t="n">
        <f aca="false">VALUE(RIGHT(L114,LEN(L114)-14))</f>
        <v>1199</v>
      </c>
      <c r="C114" s="24" t="n">
        <f aca="false">VLOOKUP(B114,Param!$K$7:$M$15,3,1)</f>
        <v>-8</v>
      </c>
      <c r="D114" s="24" t="n">
        <f aca="false">VLOOKUP(M114&amp; TEXT(VALUE(LEFT(N114,LEN(N114)-2)),"00000")  ,Param!$S$7:$W$20,5,1)</f>
        <v>2</v>
      </c>
      <c r="E114" s="24" t="n">
        <f aca="false">IF(O114="",0,VLOOKUP(O114&amp; TEXT(VALUE(LEFT(P114,LEN(P114)-2)),"00000")  ,Param!$S$7:$W$20,5,1))</f>
        <v>4</v>
      </c>
      <c r="F114" s="24" t="n">
        <f aca="false">Param!$AE$7</f>
        <v>4</v>
      </c>
      <c r="G114" s="1" t="n">
        <f aca="false">MIN(F114,E114+D114)</f>
        <v>4</v>
      </c>
      <c r="H114" s="24" t="n">
        <f aca="false">VLOOKUP(VALUE(LEFT(Q114,LEN(Q114)-2)),Param!$O$7:$Q$15,3,1)</f>
        <v>1</v>
      </c>
      <c r="I114" s="24" t="n">
        <f aca="false">C114+H114+G114</f>
        <v>-3</v>
      </c>
      <c r="J114" s="24" t="n">
        <f aca="false">VLOOKUP(I114,Param!$Y$7:$AA$15,3,1)</f>
        <v>1</v>
      </c>
      <c r="K114" s="25" t="n">
        <f aca="false">IF(B114&gt;=2500,J114,IF(OR(M114="SSD",M114="NVME",O114="SSD",O114="NVME"),MIN(4,J114),MIN(3,J114)))</f>
        <v>1</v>
      </c>
      <c r="L114" s="33" t="s">
        <v>46</v>
      </c>
      <c r="M114" s="23" t="s">
        <v>57</v>
      </c>
      <c r="N114" s="23" t="s">
        <v>58</v>
      </c>
      <c r="O114" s="23" t="s">
        <v>61</v>
      </c>
      <c r="P114" s="23" t="s">
        <v>56</v>
      </c>
      <c r="Q114" s="23" t="s">
        <v>49</v>
      </c>
      <c r="R114" s="27" t="str">
        <f aca="false">VLOOKUP(K114,Param!$AA$7:$AB$15,2,0)</f>
        <v>INVENDABLE</v>
      </c>
      <c r="S114" s="28"/>
      <c r="T114" s="28"/>
      <c r="U114" s="28"/>
      <c r="V114" s="28"/>
      <c r="W114" s="28"/>
      <c r="X114" s="28"/>
      <c r="Y114" s="29"/>
      <c r="Z114" s="27"/>
      <c r="AA114" s="29"/>
      <c r="AB114" s="27"/>
      <c r="AC114" s="27"/>
      <c r="AD114" s="29"/>
      <c r="AE114" s="27"/>
      <c r="AF114" s="30"/>
      <c r="AG114" s="27"/>
      <c r="AH114" s="27"/>
      <c r="AI114" s="30"/>
      <c r="AJ114" s="30"/>
      <c r="AK114" s="27"/>
      <c r="AL114" s="30"/>
      <c r="AM114" s="27"/>
      <c r="AN114" s="27"/>
      <c r="AO114" s="27"/>
      <c r="AP114" s="27"/>
      <c r="AQ114" s="27"/>
      <c r="AR114" s="27"/>
    </row>
    <row r="115" customFormat="false" ht="13.8" hidden="false" customHeight="false" outlineLevel="0" collapsed="false">
      <c r="B115" s="23" t="n">
        <f aca="false">VALUE(RIGHT(L115,LEN(L115)-14))</f>
        <v>1200</v>
      </c>
      <c r="C115" s="24" t="n">
        <f aca="false">VLOOKUP(B115,Param!$K$7:$M$15,3,1)</f>
        <v>1</v>
      </c>
      <c r="D115" s="24" t="n">
        <f aca="false">VLOOKUP(M115&amp; TEXT(VALUE(LEFT(N115,LEN(N115)-2)),"00000")  ,Param!$S$7:$W$20,5,1)</f>
        <v>-8</v>
      </c>
      <c r="E115" s="24" t="n">
        <f aca="false">IF(O115="",0,VLOOKUP(O115&amp; TEXT(VALUE(LEFT(P115,LEN(P115)-2)),"00000")  ,Param!$S$7:$W$20,5,1))</f>
        <v>4</v>
      </c>
      <c r="F115" s="24" t="n">
        <f aca="false">Param!$AE$7</f>
        <v>4</v>
      </c>
      <c r="G115" s="1" t="n">
        <f aca="false">MIN(F115,E115+D115)</f>
        <v>-4</v>
      </c>
      <c r="H115" s="24" t="n">
        <f aca="false">VLOOKUP(VALUE(LEFT(Q115,LEN(Q115)-2)),Param!$O$7:$Q$15,3,1)</f>
        <v>1</v>
      </c>
      <c r="I115" s="24" t="n">
        <f aca="false">C115+H115+G115</f>
        <v>-2</v>
      </c>
      <c r="J115" s="24" t="n">
        <f aca="false">VLOOKUP(I115,Param!$Y$7:$AA$15,3,1)</f>
        <v>1</v>
      </c>
      <c r="K115" s="25" t="n">
        <f aca="false">IF(B115&gt;=2500,J115,IF(OR(M115="SSD",M115="NVME",O115="SSD",O115="NVME"),MIN(4,J115),MIN(3,J115)))</f>
        <v>1</v>
      </c>
      <c r="L115" s="34" t="s">
        <v>50</v>
      </c>
      <c r="M115" s="23" t="s">
        <v>57</v>
      </c>
      <c r="N115" s="23" t="s">
        <v>59</v>
      </c>
      <c r="O115" s="23" t="s">
        <v>61</v>
      </c>
      <c r="P115" s="23" t="s">
        <v>56</v>
      </c>
      <c r="Q115" s="23" t="s">
        <v>49</v>
      </c>
      <c r="R115" s="27" t="str">
        <f aca="false">VLOOKUP(K115,Param!$AA$7:$AB$15,2,0)</f>
        <v>INVENDABLE</v>
      </c>
      <c r="S115" s="28"/>
      <c r="T115" s="28"/>
      <c r="U115" s="28"/>
      <c r="V115" s="28"/>
      <c r="W115" s="28"/>
      <c r="X115" s="28"/>
      <c r="Y115" s="29"/>
      <c r="Z115" s="27"/>
      <c r="AA115" s="29"/>
      <c r="AB115" s="27"/>
      <c r="AC115" s="27"/>
      <c r="AD115" s="29"/>
      <c r="AE115" s="27"/>
      <c r="AF115" s="30"/>
      <c r="AG115" s="27"/>
      <c r="AH115" s="27"/>
      <c r="AI115" s="30"/>
      <c r="AJ115" s="30"/>
      <c r="AK115" s="27"/>
      <c r="AL115" s="30"/>
      <c r="AM115" s="27"/>
      <c r="AN115" s="27"/>
      <c r="AO115" s="27"/>
      <c r="AP115" s="27"/>
      <c r="AQ115" s="27"/>
      <c r="AR115" s="27"/>
    </row>
    <row r="116" customFormat="false" ht="13.8" hidden="false" customHeight="false" outlineLevel="0" collapsed="false">
      <c r="B116" s="23" t="n">
        <f aca="false">VALUE(RIGHT(L116,LEN(L116)-14))</f>
        <v>1200</v>
      </c>
      <c r="C116" s="24" t="n">
        <f aca="false">VLOOKUP(B116,Param!$K$7:$M$15,3,1)</f>
        <v>1</v>
      </c>
      <c r="D116" s="24" t="n">
        <f aca="false">VLOOKUP(M116&amp; TEXT(VALUE(LEFT(N116,LEN(N116)-2)),"00000")  ,Param!$S$7:$W$20,5,1)</f>
        <v>1</v>
      </c>
      <c r="E116" s="24" t="n">
        <f aca="false">IF(O116="",0,VLOOKUP(O116&amp; TEXT(VALUE(LEFT(P116,LEN(P116)-2)),"00000")  ,Param!$S$7:$W$20,5,1))</f>
        <v>4</v>
      </c>
      <c r="F116" s="24" t="n">
        <f aca="false">Param!$AE$7</f>
        <v>4</v>
      </c>
      <c r="G116" s="1" t="n">
        <f aca="false">MIN(F116,E116+D116)</f>
        <v>4</v>
      </c>
      <c r="H116" s="24" t="n">
        <f aca="false">VLOOKUP(VALUE(LEFT(Q116,LEN(Q116)-2)),Param!$O$7:$Q$15,3,1)</f>
        <v>1</v>
      </c>
      <c r="I116" s="24" t="n">
        <f aca="false">C116+H116+G116</f>
        <v>6</v>
      </c>
      <c r="J116" s="24" t="n">
        <f aca="false">VLOOKUP(I116,Param!$Y$7:$AA$15,3,1)</f>
        <v>4</v>
      </c>
      <c r="K116" s="25" t="n">
        <f aca="false">IF(B116&gt;=2500,J116,IF(OR(M116="SSD",M116="NVME",O116="SSD",O116="NVME"),MIN(4,J116),MIN(3,J116)))</f>
        <v>4</v>
      </c>
      <c r="L116" s="34" t="s">
        <v>50</v>
      </c>
      <c r="M116" s="23" t="s">
        <v>57</v>
      </c>
      <c r="N116" s="23" t="s">
        <v>60</v>
      </c>
      <c r="O116" s="23" t="s">
        <v>61</v>
      </c>
      <c r="P116" s="23" t="s">
        <v>56</v>
      </c>
      <c r="Q116" s="23" t="s">
        <v>49</v>
      </c>
      <c r="R116" s="27" t="str">
        <f aca="false">VLOOKUP(K116,Param!$AA$7:$AB$15,2,0)</f>
        <v>B</v>
      </c>
      <c r="S116" s="28"/>
      <c r="T116" s="28"/>
      <c r="U116" s="28"/>
      <c r="V116" s="28"/>
      <c r="W116" s="28"/>
      <c r="X116" s="28"/>
      <c r="Y116" s="29"/>
      <c r="Z116" s="27"/>
      <c r="AA116" s="29"/>
      <c r="AB116" s="27"/>
      <c r="AC116" s="27"/>
      <c r="AD116" s="29"/>
      <c r="AE116" s="27"/>
      <c r="AF116" s="30"/>
      <c r="AG116" s="27"/>
      <c r="AH116" s="27"/>
      <c r="AI116" s="30"/>
      <c r="AJ116" s="30"/>
      <c r="AK116" s="27"/>
      <c r="AL116" s="30"/>
      <c r="AM116" s="27"/>
      <c r="AN116" s="27"/>
      <c r="AO116" s="27"/>
      <c r="AP116" s="27"/>
      <c r="AQ116" s="27"/>
      <c r="AR116" s="27"/>
    </row>
    <row r="117" customFormat="false" ht="13.8" hidden="false" customHeight="false" outlineLevel="0" collapsed="false">
      <c r="B117" s="23" t="n">
        <f aca="false">VALUE(RIGHT(L117,LEN(L117)-14))</f>
        <v>1200</v>
      </c>
      <c r="C117" s="24" t="n">
        <f aca="false">VLOOKUP(B117,Param!$K$7:$M$15,3,1)</f>
        <v>1</v>
      </c>
      <c r="D117" s="24" t="n">
        <f aca="false">VLOOKUP(M117&amp; TEXT(VALUE(LEFT(N117,LEN(N117)-2)),"00000")  ,Param!$S$7:$W$20,5,1)</f>
        <v>2</v>
      </c>
      <c r="E117" s="24" t="n">
        <f aca="false">IF(O117="",0,VLOOKUP(O117&amp; TEXT(VALUE(LEFT(P117,LEN(P117)-2)),"00000")  ,Param!$S$7:$W$20,5,1))</f>
        <v>4</v>
      </c>
      <c r="F117" s="24" t="n">
        <f aca="false">Param!$AE$7</f>
        <v>4</v>
      </c>
      <c r="G117" s="1" t="n">
        <f aca="false">MIN(F117,E117+D117)</f>
        <v>4</v>
      </c>
      <c r="H117" s="24" t="n">
        <f aca="false">VLOOKUP(VALUE(LEFT(Q117,LEN(Q117)-2)),Param!$O$7:$Q$15,3,1)</f>
        <v>1</v>
      </c>
      <c r="I117" s="24" t="n">
        <f aca="false">C117+H117+G117</f>
        <v>6</v>
      </c>
      <c r="J117" s="24" t="n">
        <f aca="false">VLOOKUP(I117,Param!$Y$7:$AA$15,3,1)</f>
        <v>4</v>
      </c>
      <c r="K117" s="25" t="n">
        <f aca="false">IF(B117&gt;=2500,J117,IF(OR(M117="SSD",M117="NVME",O117="SSD",O117="NVME"),MIN(4,J117),MIN(3,J117)))</f>
        <v>4</v>
      </c>
      <c r="L117" s="34" t="s">
        <v>50</v>
      </c>
      <c r="M117" s="23" t="s">
        <v>57</v>
      </c>
      <c r="N117" s="23" t="s">
        <v>58</v>
      </c>
      <c r="O117" s="23" t="s">
        <v>61</v>
      </c>
      <c r="P117" s="23" t="s">
        <v>56</v>
      </c>
      <c r="Q117" s="23" t="s">
        <v>49</v>
      </c>
      <c r="R117" s="27" t="str">
        <f aca="false">VLOOKUP(K117,Param!$AA$7:$AB$15,2,0)</f>
        <v>B</v>
      </c>
      <c r="S117" s="28"/>
      <c r="T117" s="28"/>
      <c r="U117" s="28"/>
      <c r="V117" s="28"/>
      <c r="W117" s="28"/>
      <c r="X117" s="28"/>
      <c r="Y117" s="29"/>
      <c r="Z117" s="27"/>
      <c r="AA117" s="29"/>
      <c r="AB117" s="27"/>
      <c r="AC117" s="27"/>
      <c r="AD117" s="29"/>
      <c r="AE117" s="27"/>
      <c r="AF117" s="30"/>
      <c r="AG117" s="27"/>
      <c r="AH117" s="27"/>
      <c r="AI117" s="30"/>
      <c r="AJ117" s="30"/>
      <c r="AK117" s="27"/>
      <c r="AL117" s="30"/>
      <c r="AM117" s="27"/>
      <c r="AN117" s="27"/>
      <c r="AO117" s="27"/>
      <c r="AP117" s="27"/>
      <c r="AQ117" s="27"/>
      <c r="AR117" s="27"/>
    </row>
    <row r="118" customFormat="false" ht="13.8" hidden="false" customHeight="false" outlineLevel="0" collapsed="false">
      <c r="B118" s="23" t="n">
        <f aca="false">VALUE(RIGHT(L118,LEN(L118)-14))</f>
        <v>2499</v>
      </c>
      <c r="C118" s="24" t="n">
        <f aca="false">VLOOKUP(B118,Param!$K$7:$M$15,3,1)</f>
        <v>1</v>
      </c>
      <c r="D118" s="24" t="n">
        <f aca="false">VLOOKUP(M118&amp; TEXT(VALUE(LEFT(N118,LEN(N118)-2)),"00000")  ,Param!$S$7:$W$20,5,1)</f>
        <v>-8</v>
      </c>
      <c r="E118" s="24" t="n">
        <f aca="false">IF(O118="",0,VLOOKUP(O118&amp; TEXT(VALUE(LEFT(P118,LEN(P118)-2)),"00000")  ,Param!$S$7:$W$20,5,1))</f>
        <v>4</v>
      </c>
      <c r="F118" s="24" t="n">
        <f aca="false">Param!$AE$7</f>
        <v>4</v>
      </c>
      <c r="G118" s="1" t="n">
        <f aca="false">MIN(F118,E118+D118)</f>
        <v>-4</v>
      </c>
      <c r="H118" s="24" t="n">
        <f aca="false">VLOOKUP(VALUE(LEFT(Q118,LEN(Q118)-2)),Param!$O$7:$Q$15,3,1)</f>
        <v>1</v>
      </c>
      <c r="I118" s="24" t="n">
        <f aca="false">C118+H118+G118</f>
        <v>-2</v>
      </c>
      <c r="J118" s="24" t="n">
        <f aca="false">VLOOKUP(I118,Param!$Y$7:$AA$15,3,1)</f>
        <v>1</v>
      </c>
      <c r="K118" s="25" t="n">
        <f aca="false">IF(B118&gt;=2500,J118,IF(OR(M118="SSD",M118="NVME",O118="SSD",O118="NVME"),MIN(4,J118),MIN(3,J118)))</f>
        <v>1</v>
      </c>
      <c r="L118" s="35" t="s">
        <v>53</v>
      </c>
      <c r="M118" s="23" t="s">
        <v>57</v>
      </c>
      <c r="N118" s="23" t="s">
        <v>59</v>
      </c>
      <c r="O118" s="23" t="s">
        <v>61</v>
      </c>
      <c r="P118" s="23" t="s">
        <v>56</v>
      </c>
      <c r="Q118" s="23" t="s">
        <v>49</v>
      </c>
      <c r="R118" s="27" t="str">
        <f aca="false">VLOOKUP(K118,Param!$AA$7:$AB$15,2,0)</f>
        <v>INVENDABLE</v>
      </c>
      <c r="S118" s="32"/>
      <c r="T118" s="28"/>
      <c r="U118" s="28"/>
      <c r="V118" s="28"/>
      <c r="W118" s="28"/>
      <c r="X118" s="28"/>
      <c r="Y118" s="29"/>
      <c r="Z118" s="27"/>
      <c r="AA118" s="29"/>
      <c r="AB118" s="27"/>
      <c r="AC118" s="27"/>
      <c r="AD118" s="29"/>
      <c r="AE118" s="27"/>
      <c r="AF118" s="30"/>
      <c r="AG118" s="27"/>
      <c r="AH118" s="27"/>
      <c r="AI118" s="30"/>
      <c r="AJ118" s="30"/>
      <c r="AK118" s="27"/>
      <c r="AL118" s="30"/>
      <c r="AM118" s="27"/>
      <c r="AN118" s="27"/>
      <c r="AO118" s="27"/>
      <c r="AP118" s="27"/>
      <c r="AQ118" s="27"/>
      <c r="AR118" s="27"/>
    </row>
    <row r="119" customFormat="false" ht="13.8" hidden="false" customHeight="false" outlineLevel="0" collapsed="false">
      <c r="B119" s="23" t="n">
        <f aca="false">VALUE(RIGHT(L119,LEN(L119)-14))</f>
        <v>2499</v>
      </c>
      <c r="C119" s="24" t="n">
        <f aca="false">VLOOKUP(B119,Param!$K$7:$M$15,3,1)</f>
        <v>1</v>
      </c>
      <c r="D119" s="24" t="n">
        <f aca="false">VLOOKUP(M119&amp; TEXT(VALUE(LEFT(N119,LEN(N119)-2)),"00000")  ,Param!$S$7:$W$20,5,1)</f>
        <v>1</v>
      </c>
      <c r="E119" s="24" t="n">
        <f aca="false">IF(O119="",0,VLOOKUP(O119&amp; TEXT(VALUE(LEFT(P119,LEN(P119)-2)),"00000")  ,Param!$S$7:$W$20,5,1))</f>
        <v>4</v>
      </c>
      <c r="F119" s="24" t="n">
        <f aca="false">Param!$AE$7</f>
        <v>4</v>
      </c>
      <c r="G119" s="1" t="n">
        <f aca="false">MIN(F119,E119+D119)</f>
        <v>4</v>
      </c>
      <c r="H119" s="24" t="n">
        <f aca="false">VLOOKUP(VALUE(LEFT(Q119,LEN(Q119)-2)),Param!$O$7:$Q$15,3,1)</f>
        <v>1</v>
      </c>
      <c r="I119" s="24" t="n">
        <f aca="false">C119+H119+G119</f>
        <v>6</v>
      </c>
      <c r="J119" s="24" t="n">
        <f aca="false">VLOOKUP(I119,Param!$Y$7:$AA$15,3,1)</f>
        <v>4</v>
      </c>
      <c r="K119" s="25" t="n">
        <f aca="false">IF(B119&gt;=2500,J119,IF(OR(M119="SSD",M119="NVME",O119="SSD",O119="NVME"),MIN(4,J119),MIN(3,J119)))</f>
        <v>4</v>
      </c>
      <c r="L119" s="35" t="s">
        <v>53</v>
      </c>
      <c r="M119" s="23" t="s">
        <v>57</v>
      </c>
      <c r="N119" s="23" t="s">
        <v>60</v>
      </c>
      <c r="O119" s="23" t="s">
        <v>61</v>
      </c>
      <c r="P119" s="23" t="s">
        <v>56</v>
      </c>
      <c r="Q119" s="23" t="s">
        <v>49</v>
      </c>
      <c r="R119" s="27" t="str">
        <f aca="false">VLOOKUP(K119,Param!$AA$7:$AB$15,2,0)</f>
        <v>B</v>
      </c>
      <c r="S119" s="32"/>
      <c r="T119" s="28"/>
      <c r="U119" s="28"/>
      <c r="V119" s="28"/>
      <c r="W119" s="28"/>
      <c r="X119" s="28"/>
      <c r="Y119" s="29"/>
      <c r="Z119" s="27"/>
      <c r="AA119" s="29"/>
      <c r="AB119" s="27"/>
      <c r="AC119" s="27"/>
      <c r="AD119" s="29"/>
      <c r="AE119" s="27"/>
      <c r="AF119" s="30"/>
      <c r="AG119" s="27"/>
      <c r="AH119" s="27"/>
      <c r="AI119" s="30"/>
      <c r="AJ119" s="30"/>
      <c r="AK119" s="27"/>
      <c r="AL119" s="30"/>
      <c r="AM119" s="27"/>
      <c r="AN119" s="27"/>
      <c r="AO119" s="27"/>
      <c r="AP119" s="27"/>
      <c r="AQ119" s="27"/>
      <c r="AR119" s="27"/>
    </row>
    <row r="120" customFormat="false" ht="13.8" hidden="false" customHeight="false" outlineLevel="0" collapsed="false">
      <c r="B120" s="23" t="n">
        <f aca="false">VALUE(RIGHT(L120,LEN(L120)-14))</f>
        <v>2499</v>
      </c>
      <c r="C120" s="24" t="n">
        <f aca="false">VLOOKUP(B120,Param!$K$7:$M$15,3,1)</f>
        <v>1</v>
      </c>
      <c r="D120" s="24" t="n">
        <f aca="false">VLOOKUP(M120&amp; TEXT(VALUE(LEFT(N120,LEN(N120)-2)),"00000")  ,Param!$S$7:$W$20,5,1)</f>
        <v>2</v>
      </c>
      <c r="E120" s="24" t="n">
        <f aca="false">IF(O120="",0,VLOOKUP(O120&amp; TEXT(VALUE(LEFT(P120,LEN(P120)-2)),"00000")  ,Param!$S$7:$W$20,5,1))</f>
        <v>4</v>
      </c>
      <c r="F120" s="24" t="n">
        <f aca="false">Param!$AE$7</f>
        <v>4</v>
      </c>
      <c r="G120" s="1" t="n">
        <f aca="false">MIN(F120,E120+D120)</f>
        <v>4</v>
      </c>
      <c r="H120" s="24" t="n">
        <f aca="false">VLOOKUP(VALUE(LEFT(Q120,LEN(Q120)-2)),Param!$O$7:$Q$15,3,1)</f>
        <v>1</v>
      </c>
      <c r="I120" s="24" t="n">
        <f aca="false">C120+H120+G120</f>
        <v>6</v>
      </c>
      <c r="J120" s="24" t="n">
        <f aca="false">VLOOKUP(I120,Param!$Y$7:$AA$15,3,1)</f>
        <v>4</v>
      </c>
      <c r="K120" s="25" t="n">
        <f aca="false">IF(B120&gt;=2500,J120,IF(OR(M120="SSD",M120="NVME",O120="SSD",O120="NVME"),MIN(4,J120),MIN(3,J120)))</f>
        <v>4</v>
      </c>
      <c r="L120" s="35" t="s">
        <v>53</v>
      </c>
      <c r="M120" s="23" t="s">
        <v>57</v>
      </c>
      <c r="N120" s="23" t="s">
        <v>58</v>
      </c>
      <c r="O120" s="23" t="s">
        <v>61</v>
      </c>
      <c r="P120" s="23" t="s">
        <v>56</v>
      </c>
      <c r="Q120" s="23" t="s">
        <v>49</v>
      </c>
      <c r="R120" s="27" t="str">
        <f aca="false">VLOOKUP(K120,Param!$AA$7:$AB$15,2,0)</f>
        <v>B</v>
      </c>
      <c r="S120" s="32"/>
      <c r="T120" s="28"/>
      <c r="U120" s="28"/>
      <c r="V120" s="28"/>
      <c r="W120" s="28"/>
      <c r="X120" s="28"/>
      <c r="Y120" s="29"/>
      <c r="Z120" s="27"/>
      <c r="AA120" s="29"/>
      <c r="AB120" s="27"/>
      <c r="AC120" s="27"/>
      <c r="AD120" s="29"/>
      <c r="AE120" s="27"/>
      <c r="AF120" s="30"/>
      <c r="AG120" s="27"/>
      <c r="AH120" s="27"/>
      <c r="AI120" s="30"/>
      <c r="AJ120" s="30"/>
      <c r="AK120" s="27"/>
      <c r="AL120" s="30"/>
      <c r="AM120" s="27"/>
      <c r="AN120" s="27"/>
      <c r="AO120" s="27"/>
      <c r="AP120" s="27"/>
      <c r="AQ120" s="27"/>
      <c r="AR120" s="27"/>
    </row>
    <row r="121" customFormat="false" ht="13.8" hidden="false" customHeight="false" outlineLevel="0" collapsed="false">
      <c r="B121" s="23" t="n">
        <f aca="false">VALUE(RIGHT(L121,LEN(L121)-14))</f>
        <v>2499</v>
      </c>
      <c r="C121" s="24" t="n">
        <f aca="false">VLOOKUP(B121,Param!$K$7:$M$15,3,1)</f>
        <v>1</v>
      </c>
      <c r="D121" s="24" t="n">
        <f aca="false">VLOOKUP(M121&amp; TEXT(VALUE(LEFT(N121,LEN(N121)-2)),"00000")  ,Param!$S$7:$W$20,5,1)</f>
        <v>4</v>
      </c>
      <c r="E121" s="24" t="n">
        <f aca="false">IF(O121="",0,VLOOKUP(O121&amp; TEXT(VALUE(LEFT(P121,LEN(P121)-2)),"00000")  ,Param!$S$7:$W$20,5,1))</f>
        <v>4</v>
      </c>
      <c r="F121" s="24" t="n">
        <f aca="false">Param!$AE$7</f>
        <v>4</v>
      </c>
      <c r="G121" s="1" t="n">
        <f aca="false">MIN(F121,E121+D121)</f>
        <v>4</v>
      </c>
      <c r="H121" s="24" t="n">
        <f aca="false">VLOOKUP(VALUE(LEFT(Q121,LEN(Q121)-2)),Param!$O$7:$Q$15,3,1)</f>
        <v>3</v>
      </c>
      <c r="I121" s="24" t="n">
        <f aca="false">C121+H121+G121</f>
        <v>8</v>
      </c>
      <c r="J121" s="24" t="n">
        <f aca="false">VLOOKUP(I121,Param!$Y$7:$AA$15,3,1)</f>
        <v>5</v>
      </c>
      <c r="K121" s="25" t="n">
        <f aca="false">IF(B121&gt;=2500,J121,IF(OR(M121="SSD",M121="NVME",O121="SSD",O121="NVME"),MIN(4,J121),MIN(3,J121)))</f>
        <v>4</v>
      </c>
      <c r="L121" s="35" t="s">
        <v>53</v>
      </c>
      <c r="M121" s="23" t="s">
        <v>57</v>
      </c>
      <c r="N121" s="23" t="s">
        <v>54</v>
      </c>
      <c r="O121" s="23" t="s">
        <v>61</v>
      </c>
      <c r="P121" s="23" t="s">
        <v>56</v>
      </c>
      <c r="Q121" s="23" t="s">
        <v>55</v>
      </c>
      <c r="R121" s="27" t="str">
        <f aca="false">VLOOKUP(K121,Param!$AA$7:$AB$15,2,0)</f>
        <v>B</v>
      </c>
      <c r="S121" s="32"/>
      <c r="T121" s="28"/>
      <c r="U121" s="28"/>
      <c r="V121" s="28"/>
      <c r="W121" s="28"/>
      <c r="X121" s="28"/>
      <c r="Y121" s="29"/>
      <c r="Z121" s="27"/>
      <c r="AA121" s="29"/>
      <c r="AB121" s="27"/>
      <c r="AC121" s="27"/>
      <c r="AD121" s="29"/>
      <c r="AE121" s="27"/>
      <c r="AF121" s="30"/>
      <c r="AG121" s="27"/>
      <c r="AH121" s="27"/>
      <c r="AI121" s="30"/>
      <c r="AJ121" s="30"/>
      <c r="AK121" s="27"/>
      <c r="AL121" s="30"/>
      <c r="AM121" s="27"/>
      <c r="AN121" s="27"/>
      <c r="AO121" s="27"/>
      <c r="AP121" s="27"/>
      <c r="AQ121" s="27"/>
      <c r="AR121" s="27"/>
    </row>
    <row r="122" customFormat="false" ht="13.8" hidden="false" customHeight="false" outlineLevel="0" collapsed="false">
      <c r="B122" s="23" t="n">
        <f aca="false">VALUE(RIGHT(L122,LEN(L122)-14))</f>
        <v>2499</v>
      </c>
      <c r="C122" s="24" t="n">
        <f aca="false">VLOOKUP(B122,Param!$K$7:$M$15,3,1)</f>
        <v>1</v>
      </c>
      <c r="D122" s="24" t="n">
        <f aca="false">VLOOKUP(M122&amp; TEXT(VALUE(LEFT(N122,LEN(N122)-2)),"00000")  ,Param!$S$7:$W$20,5,1)</f>
        <v>4</v>
      </c>
      <c r="E122" s="24" t="n">
        <f aca="false">IF(O122="",0,VLOOKUP(O122&amp; TEXT(VALUE(LEFT(P122,LEN(P122)-2)),"00000")  ,Param!$S$7:$W$20,5,1))</f>
        <v>4</v>
      </c>
      <c r="F122" s="24" t="n">
        <f aca="false">Param!$AE$7</f>
        <v>4</v>
      </c>
      <c r="G122" s="1" t="n">
        <f aca="false">MIN(F122,E122+D122)</f>
        <v>4</v>
      </c>
      <c r="H122" s="24" t="n">
        <f aca="false">VLOOKUP(VALUE(LEFT(Q122,LEN(Q122)-2)),Param!$O$7:$Q$15,3,1)</f>
        <v>3</v>
      </c>
      <c r="I122" s="24" t="n">
        <f aca="false">C122+H122+G122</f>
        <v>8</v>
      </c>
      <c r="J122" s="24" t="n">
        <f aca="false">VLOOKUP(I122,Param!$Y$7:$AA$15,3,1)</f>
        <v>5</v>
      </c>
      <c r="K122" s="25" t="n">
        <f aca="false">IF(B122&gt;=2500,J122,IF(OR(M122="SSD",M122="NVME",O122="SSD",O122="NVME"),MIN(4,J122),MIN(3,J122)))</f>
        <v>4</v>
      </c>
      <c r="L122" s="35" t="s">
        <v>53</v>
      </c>
      <c r="M122" s="23" t="s">
        <v>57</v>
      </c>
      <c r="N122" s="23" t="s">
        <v>44</v>
      </c>
      <c r="O122" s="23" t="s">
        <v>61</v>
      </c>
      <c r="P122" s="23" t="s">
        <v>56</v>
      </c>
      <c r="Q122" s="23" t="s">
        <v>55</v>
      </c>
      <c r="R122" s="27" t="str">
        <f aca="false">VLOOKUP(K122,Param!$AA$7:$AB$15,2,0)</f>
        <v>B</v>
      </c>
      <c r="S122" s="32"/>
      <c r="T122" s="28"/>
      <c r="U122" s="28"/>
      <c r="V122" s="28"/>
      <c r="W122" s="28"/>
      <c r="X122" s="28"/>
      <c r="Y122" s="29"/>
      <c r="Z122" s="27"/>
      <c r="AA122" s="29"/>
      <c r="AB122" s="27"/>
      <c r="AC122" s="27"/>
      <c r="AD122" s="29"/>
      <c r="AE122" s="27"/>
      <c r="AF122" s="30"/>
      <c r="AG122" s="27"/>
      <c r="AH122" s="27"/>
      <c r="AI122" s="30"/>
      <c r="AJ122" s="30"/>
      <c r="AK122" s="27"/>
      <c r="AL122" s="30"/>
      <c r="AM122" s="27"/>
      <c r="AN122" s="27"/>
      <c r="AO122" s="27"/>
      <c r="AP122" s="27"/>
      <c r="AQ122" s="27"/>
      <c r="AR122" s="27"/>
    </row>
    <row r="123" customFormat="false" ht="13.8" hidden="false" customHeight="false" outlineLevel="0" collapsed="false">
      <c r="B123" s="23" t="n">
        <f aca="false">VALUE(RIGHT(L123,LEN(L123)-14))</f>
        <v>2499</v>
      </c>
      <c r="C123" s="24" t="n">
        <f aca="false">VLOOKUP(B123,Param!$K$7:$M$15,3,1)</f>
        <v>1</v>
      </c>
      <c r="D123" s="24" t="n">
        <f aca="false">VLOOKUP(M123&amp; TEXT(VALUE(LEFT(N123,LEN(N123)-2)),"00000")  ,Param!$S$7:$W$20,5,1)</f>
        <v>4</v>
      </c>
      <c r="E123" s="24" t="n">
        <f aca="false">IF(O123="",0,VLOOKUP(O123&amp; TEXT(VALUE(LEFT(P123,LEN(P123)-2)),"00000")  ,Param!$S$7:$W$20,5,1))</f>
        <v>4</v>
      </c>
      <c r="F123" s="24" t="n">
        <f aca="false">Param!$AE$7</f>
        <v>4</v>
      </c>
      <c r="G123" s="1" t="n">
        <f aca="false">MIN(F123,E123+D123)</f>
        <v>4</v>
      </c>
      <c r="H123" s="24" t="n">
        <f aca="false">VLOOKUP(VALUE(LEFT(Q123,LEN(Q123)-2)),Param!$O$7:$Q$15,3,1)</f>
        <v>4</v>
      </c>
      <c r="I123" s="24" t="n">
        <f aca="false">C123+H123+G123</f>
        <v>9</v>
      </c>
      <c r="J123" s="24" t="n">
        <f aca="false">VLOOKUP(I123,Param!$Y$7:$AA$15,3,1)</f>
        <v>5</v>
      </c>
      <c r="K123" s="25" t="n">
        <f aca="false">IF(B123&gt;=2500,J123,IF(OR(M123="SSD",M123="NVME",O123="SSD",O123="NVME"),MIN(4,J123),MIN(3,J123)))</f>
        <v>4</v>
      </c>
      <c r="L123" s="35" t="s">
        <v>53</v>
      </c>
      <c r="M123" s="23" t="s">
        <v>57</v>
      </c>
      <c r="N123" s="23" t="s">
        <v>44</v>
      </c>
      <c r="O123" s="23" t="s">
        <v>61</v>
      </c>
      <c r="P123" s="23" t="s">
        <v>56</v>
      </c>
      <c r="Q123" s="23" t="s">
        <v>45</v>
      </c>
      <c r="R123" s="27" t="str">
        <f aca="false">VLOOKUP(K123,Param!$AA$7:$AB$15,2,0)</f>
        <v>B</v>
      </c>
      <c r="S123" s="32"/>
      <c r="T123" s="28"/>
      <c r="U123" s="28"/>
      <c r="V123" s="28"/>
      <c r="W123" s="28"/>
      <c r="X123" s="28"/>
      <c r="Y123" s="29"/>
      <c r="Z123" s="27"/>
      <c r="AA123" s="29"/>
      <c r="AB123" s="27"/>
      <c r="AC123" s="27"/>
      <c r="AD123" s="29"/>
      <c r="AE123" s="27"/>
      <c r="AF123" s="30"/>
      <c r="AG123" s="27"/>
      <c r="AH123" s="27"/>
      <c r="AI123" s="30"/>
      <c r="AJ123" s="30"/>
      <c r="AK123" s="27"/>
      <c r="AL123" s="30"/>
      <c r="AM123" s="27"/>
      <c r="AN123" s="27"/>
      <c r="AO123" s="27"/>
      <c r="AP123" s="27"/>
      <c r="AQ123" s="27"/>
      <c r="AR123" s="27"/>
    </row>
    <row r="124" customFormat="false" ht="13.8" hidden="false" customHeight="false" outlineLevel="0" collapsed="false">
      <c r="B124" s="23" t="n">
        <f aca="false">VALUE(RIGHT(L124,LEN(L124)-14))</f>
        <v>2500</v>
      </c>
      <c r="C124" s="24" t="n">
        <f aca="false">VLOOKUP(B124,Param!$K$7:$M$15,3,1)</f>
        <v>2</v>
      </c>
      <c r="D124" s="24" t="n">
        <f aca="false">VLOOKUP(M124&amp; TEXT(VALUE(LEFT(N124,LEN(N124)-2)),"00000")  ,Param!$S$7:$W$20,5,1)</f>
        <v>-8</v>
      </c>
      <c r="E124" s="24" t="n">
        <f aca="false">IF(O124="",0,VLOOKUP(O124&amp; TEXT(VALUE(LEFT(P124,LEN(P124)-2)),"00000")  ,Param!$S$7:$W$20,5,1))</f>
        <v>4</v>
      </c>
      <c r="F124" s="24" t="n">
        <f aca="false">Param!$AE$7</f>
        <v>4</v>
      </c>
      <c r="G124" s="1" t="n">
        <f aca="false">MIN(F124,E124+D124)</f>
        <v>-4</v>
      </c>
      <c r="H124" s="24" t="n">
        <f aca="false">VLOOKUP(VALUE(LEFT(Q124,LEN(Q124)-2)),Param!$O$7:$Q$15,3,1)</f>
        <v>1</v>
      </c>
      <c r="I124" s="24" t="n">
        <f aca="false">C124+H124+G124</f>
        <v>-1</v>
      </c>
      <c r="J124" s="24" t="n">
        <f aca="false">VLOOKUP(I124,Param!$Y$7:$AA$15,3,1)</f>
        <v>1</v>
      </c>
      <c r="K124" s="25" t="n">
        <f aca="false">IF(B124&gt;=2500,J124,IF(OR(M124="SSD",M124="NVME",O124="SSD",O124="NVME"),MIN(4,J124),MIN(3,J124)))</f>
        <v>1</v>
      </c>
      <c r="L124" s="31" t="s">
        <v>42</v>
      </c>
      <c r="M124" s="23" t="s">
        <v>57</v>
      </c>
      <c r="N124" s="23" t="s">
        <v>59</v>
      </c>
      <c r="O124" s="23" t="s">
        <v>61</v>
      </c>
      <c r="P124" s="23" t="s">
        <v>56</v>
      </c>
      <c r="Q124" s="23" t="s">
        <v>49</v>
      </c>
      <c r="R124" s="27" t="str">
        <f aca="false">VLOOKUP(K124,Param!$AA$7:$AB$15,2,0)</f>
        <v>INVENDABLE</v>
      </c>
      <c r="S124" s="32"/>
      <c r="T124" s="28"/>
      <c r="U124" s="28"/>
      <c r="V124" s="28"/>
      <c r="W124" s="28"/>
      <c r="X124" s="28"/>
      <c r="Y124" s="29"/>
      <c r="Z124" s="27"/>
      <c r="AA124" s="29"/>
      <c r="AB124" s="27"/>
      <c r="AC124" s="27"/>
      <c r="AD124" s="29"/>
      <c r="AE124" s="27"/>
      <c r="AF124" s="30"/>
      <c r="AG124" s="27"/>
      <c r="AH124" s="27"/>
      <c r="AI124" s="30"/>
      <c r="AJ124" s="30"/>
      <c r="AK124" s="27"/>
      <c r="AL124" s="30"/>
      <c r="AM124" s="27"/>
      <c r="AN124" s="27"/>
      <c r="AO124" s="27"/>
      <c r="AP124" s="27"/>
      <c r="AQ124" s="27"/>
      <c r="AR124" s="27"/>
    </row>
    <row r="125" customFormat="false" ht="13.8" hidden="false" customHeight="false" outlineLevel="0" collapsed="false">
      <c r="B125" s="23" t="n">
        <f aca="false">VALUE(RIGHT(L125,LEN(L125)-14))</f>
        <v>2500</v>
      </c>
      <c r="C125" s="24" t="n">
        <f aca="false">VLOOKUP(B125,Param!$K$7:$M$15,3,1)</f>
        <v>2</v>
      </c>
      <c r="D125" s="24" t="n">
        <f aca="false">VLOOKUP(M125&amp; TEXT(VALUE(LEFT(N125,LEN(N125)-2)),"00000")  ,Param!$S$7:$W$20,5,1)</f>
        <v>1</v>
      </c>
      <c r="E125" s="24" t="n">
        <f aca="false">IF(O125="",0,VLOOKUP(O125&amp; TEXT(VALUE(LEFT(P125,LEN(P125)-2)),"00000")  ,Param!$S$7:$W$20,5,1))</f>
        <v>4</v>
      </c>
      <c r="F125" s="24" t="n">
        <f aca="false">Param!$AE$7</f>
        <v>4</v>
      </c>
      <c r="G125" s="1" t="n">
        <f aca="false">MIN(F125,E125+D125)</f>
        <v>4</v>
      </c>
      <c r="H125" s="24" t="n">
        <f aca="false">VLOOKUP(VALUE(LEFT(Q125,LEN(Q125)-2)),Param!$O$7:$Q$15,3,1)</f>
        <v>1</v>
      </c>
      <c r="I125" s="24" t="n">
        <f aca="false">C125+H125+G125</f>
        <v>7</v>
      </c>
      <c r="J125" s="24" t="n">
        <f aca="false">VLOOKUP(I125,Param!$Y$7:$AA$15,3,1)</f>
        <v>4</v>
      </c>
      <c r="K125" s="25" t="n">
        <f aca="false">IF(B125&gt;=2500,J125,IF(OR(M125="SSD",M125="NVME",O125="SSD",O125="NVME"),MIN(4,J125),MIN(3,J125)))</f>
        <v>4</v>
      </c>
      <c r="L125" s="31" t="s">
        <v>42</v>
      </c>
      <c r="M125" s="23" t="s">
        <v>57</v>
      </c>
      <c r="N125" s="23" t="s">
        <v>60</v>
      </c>
      <c r="O125" s="23" t="s">
        <v>61</v>
      </c>
      <c r="P125" s="23" t="s">
        <v>56</v>
      </c>
      <c r="Q125" s="23" t="s">
        <v>49</v>
      </c>
      <c r="R125" s="27" t="str">
        <f aca="false">VLOOKUP(K125,Param!$AA$7:$AB$15,2,0)</f>
        <v>B</v>
      </c>
      <c r="S125" s="32"/>
      <c r="T125" s="28"/>
      <c r="U125" s="28"/>
      <c r="V125" s="28"/>
      <c r="W125" s="28"/>
      <c r="X125" s="28"/>
      <c r="Y125" s="29"/>
      <c r="Z125" s="27"/>
      <c r="AA125" s="29"/>
      <c r="AB125" s="27"/>
      <c r="AC125" s="27"/>
      <c r="AD125" s="29"/>
      <c r="AE125" s="27"/>
      <c r="AF125" s="30"/>
      <c r="AG125" s="27"/>
      <c r="AH125" s="27"/>
      <c r="AI125" s="30"/>
      <c r="AJ125" s="30"/>
      <c r="AK125" s="27"/>
      <c r="AL125" s="30"/>
      <c r="AM125" s="27"/>
      <c r="AN125" s="27"/>
      <c r="AO125" s="27"/>
      <c r="AP125" s="27"/>
      <c r="AQ125" s="27"/>
      <c r="AR125" s="27"/>
    </row>
    <row r="126" customFormat="false" ht="13.8" hidden="false" customHeight="false" outlineLevel="0" collapsed="false">
      <c r="B126" s="23" t="n">
        <f aca="false">VALUE(RIGHT(L126,LEN(L126)-14))</f>
        <v>2500</v>
      </c>
      <c r="C126" s="24" t="n">
        <f aca="false">VLOOKUP(B126,Param!$K$7:$M$15,3,1)</f>
        <v>2</v>
      </c>
      <c r="D126" s="24" t="n">
        <f aca="false">VLOOKUP(M126&amp; TEXT(VALUE(LEFT(N126,LEN(N126)-2)),"00000")  ,Param!$S$7:$W$20,5,1)</f>
        <v>2</v>
      </c>
      <c r="E126" s="24" t="n">
        <f aca="false">IF(O126="",0,VLOOKUP(O126&amp; TEXT(VALUE(LEFT(P126,LEN(P126)-2)),"00000")  ,Param!$S$7:$W$20,5,1))</f>
        <v>4</v>
      </c>
      <c r="F126" s="24" t="n">
        <f aca="false">Param!$AE$7</f>
        <v>4</v>
      </c>
      <c r="G126" s="1" t="n">
        <f aca="false">MIN(F126,E126+D126)</f>
        <v>4</v>
      </c>
      <c r="H126" s="24" t="n">
        <f aca="false">VLOOKUP(VALUE(LEFT(Q126,LEN(Q126)-2)),Param!$O$7:$Q$15,3,1)</f>
        <v>1</v>
      </c>
      <c r="I126" s="24" t="n">
        <f aca="false">C126+H126+G126</f>
        <v>7</v>
      </c>
      <c r="J126" s="24" t="n">
        <f aca="false">VLOOKUP(I126,Param!$Y$7:$AA$15,3,1)</f>
        <v>4</v>
      </c>
      <c r="K126" s="25" t="n">
        <f aca="false">IF(B126&gt;=2500,J126,IF(OR(M126="SSD",M126="NVME",O126="SSD",O126="NVME"),MIN(4,J126),MIN(3,J126)))</f>
        <v>4</v>
      </c>
      <c r="L126" s="31" t="s">
        <v>42</v>
      </c>
      <c r="M126" s="23" t="s">
        <v>57</v>
      </c>
      <c r="N126" s="23" t="s">
        <v>58</v>
      </c>
      <c r="O126" s="23" t="s">
        <v>61</v>
      </c>
      <c r="P126" s="23" t="s">
        <v>56</v>
      </c>
      <c r="Q126" s="23" t="s">
        <v>49</v>
      </c>
      <c r="R126" s="27" t="str">
        <f aca="false">VLOOKUP(K126,Param!$AA$7:$AB$15,2,0)</f>
        <v>B</v>
      </c>
      <c r="S126" s="32"/>
      <c r="T126" s="28"/>
      <c r="U126" s="28"/>
      <c r="V126" s="28"/>
      <c r="W126" s="28"/>
      <c r="X126" s="28"/>
      <c r="Y126" s="29"/>
      <c r="Z126" s="27"/>
      <c r="AA126" s="29"/>
      <c r="AB126" s="27"/>
      <c r="AC126" s="27"/>
      <c r="AD126" s="29"/>
      <c r="AE126" s="27"/>
      <c r="AF126" s="30"/>
      <c r="AG126" s="27"/>
      <c r="AH126" s="27"/>
      <c r="AI126" s="30"/>
      <c r="AJ126" s="30"/>
      <c r="AK126" s="27"/>
      <c r="AL126" s="30"/>
      <c r="AM126" s="27"/>
      <c r="AN126" s="27"/>
      <c r="AO126" s="27"/>
      <c r="AP126" s="27"/>
      <c r="AQ126" s="27"/>
      <c r="AR126" s="27"/>
    </row>
    <row r="127" customFormat="false" ht="13.8" hidden="false" customHeight="false" outlineLevel="0" collapsed="false">
      <c r="B127" s="23" t="n">
        <f aca="false">VALUE(RIGHT(L127,LEN(L127)-14))</f>
        <v>2500</v>
      </c>
      <c r="C127" s="24" t="n">
        <f aca="false">VLOOKUP(B127,Param!$K$7:$M$15,3,1)</f>
        <v>2</v>
      </c>
      <c r="D127" s="24" t="n">
        <f aca="false">VLOOKUP(M127&amp; TEXT(VALUE(LEFT(N127,LEN(N127)-2)),"00000")  ,Param!$S$7:$W$20,5,1)</f>
        <v>4</v>
      </c>
      <c r="E127" s="24" t="n">
        <f aca="false">IF(O127="",0,VLOOKUP(O127&amp; TEXT(VALUE(LEFT(P127,LEN(P127)-2)),"00000")  ,Param!$S$7:$W$20,5,1))</f>
        <v>4</v>
      </c>
      <c r="F127" s="24" t="n">
        <f aca="false">Param!$AE$7</f>
        <v>4</v>
      </c>
      <c r="G127" s="1" t="n">
        <f aca="false">MIN(F127,E127+D127)</f>
        <v>4</v>
      </c>
      <c r="H127" s="24" t="n">
        <f aca="false">VLOOKUP(VALUE(LEFT(Q127,LEN(Q127)-2)),Param!$O$7:$Q$15,3,1)</f>
        <v>1</v>
      </c>
      <c r="I127" s="24" t="n">
        <f aca="false">C127+H127+G127</f>
        <v>7</v>
      </c>
      <c r="J127" s="24" t="n">
        <f aca="false">VLOOKUP(I127,Param!$Y$7:$AA$15,3,1)</f>
        <v>4</v>
      </c>
      <c r="K127" s="25" t="n">
        <f aca="false">IF(B127&gt;=2500,J127,IF(OR(M127="SSD",M127="NVME",O127="SSD",O127="NVME"),MIN(4,J127),MIN(3,J127)))</f>
        <v>4</v>
      </c>
      <c r="L127" s="31" t="s">
        <v>42</v>
      </c>
      <c r="M127" s="23" t="s">
        <v>57</v>
      </c>
      <c r="N127" s="23" t="s">
        <v>54</v>
      </c>
      <c r="O127" s="23" t="s">
        <v>61</v>
      </c>
      <c r="P127" s="23" t="s">
        <v>56</v>
      </c>
      <c r="Q127" s="23" t="s">
        <v>49</v>
      </c>
      <c r="R127" s="27" t="str">
        <f aca="false">VLOOKUP(K127,Param!$AA$7:$AB$15,2,0)</f>
        <v>B</v>
      </c>
      <c r="S127" s="32"/>
      <c r="T127" s="28"/>
      <c r="U127" s="28"/>
      <c r="V127" s="28"/>
      <c r="W127" s="28"/>
      <c r="X127" s="28"/>
      <c r="Y127" s="29"/>
      <c r="Z127" s="27"/>
      <c r="AA127" s="29"/>
      <c r="AB127" s="27"/>
      <c r="AC127" s="27"/>
      <c r="AD127" s="29"/>
      <c r="AE127" s="27"/>
      <c r="AF127" s="30"/>
      <c r="AG127" s="27"/>
      <c r="AH127" s="27"/>
      <c r="AI127" s="30"/>
      <c r="AJ127" s="30"/>
      <c r="AK127" s="27"/>
      <c r="AL127" s="30"/>
      <c r="AM127" s="27"/>
      <c r="AN127" s="27"/>
      <c r="AO127" s="27"/>
      <c r="AP127" s="27"/>
      <c r="AQ127" s="27"/>
      <c r="AR127" s="27"/>
    </row>
    <row r="128" customFormat="false" ht="13.8" hidden="false" customHeight="false" outlineLevel="0" collapsed="false">
      <c r="B128" s="23" t="n">
        <f aca="false">VALUE(RIGHT(L128,LEN(L128)-14))</f>
        <v>2500</v>
      </c>
      <c r="C128" s="24" t="n">
        <f aca="false">VLOOKUP(B128,Param!$K$7:$M$15,3,1)</f>
        <v>2</v>
      </c>
      <c r="D128" s="24" t="n">
        <f aca="false">VLOOKUP(M128&amp; TEXT(VALUE(LEFT(N128,LEN(N128)-2)),"00000")  ,Param!$S$7:$W$20,5,1)</f>
        <v>4</v>
      </c>
      <c r="E128" s="24" t="n">
        <f aca="false">IF(O128="",0,VLOOKUP(O128&amp; TEXT(VALUE(LEFT(P128,LEN(P128)-2)),"00000")  ,Param!$S$7:$W$20,5,1))</f>
        <v>4</v>
      </c>
      <c r="F128" s="24" t="n">
        <f aca="false">Param!$AE$7</f>
        <v>4</v>
      </c>
      <c r="G128" s="1" t="n">
        <f aca="false">MIN(F128,E128+D128)</f>
        <v>4</v>
      </c>
      <c r="H128" s="24" t="n">
        <f aca="false">VLOOKUP(VALUE(LEFT(Q128,LEN(Q128)-2)),Param!$O$7:$Q$15,3,1)</f>
        <v>-8</v>
      </c>
      <c r="I128" s="24" t="n">
        <f aca="false">C128+H128+G128</f>
        <v>-2</v>
      </c>
      <c r="J128" s="24" t="n">
        <f aca="false">VLOOKUP(I128,Param!$Y$7:$AA$15,3,1)</f>
        <v>1</v>
      </c>
      <c r="K128" s="25" t="n">
        <f aca="false">IF(B128&gt;=2500,J128,IF(OR(M128="SSD",M128="NVME",O128="SSD",O128="NVME"),MIN(4,J128),MIN(3,J128)))</f>
        <v>1</v>
      </c>
      <c r="L128" s="31" t="s">
        <v>42</v>
      </c>
      <c r="M128" s="23" t="s">
        <v>57</v>
      </c>
      <c r="N128" s="23" t="s">
        <v>44</v>
      </c>
      <c r="O128" s="23" t="s">
        <v>61</v>
      </c>
      <c r="P128" s="23" t="s">
        <v>56</v>
      </c>
      <c r="Q128" s="23" t="s">
        <v>48</v>
      </c>
      <c r="R128" s="27" t="str">
        <f aca="false">VLOOKUP(K128,Param!$AA$7:$AB$15,2,0)</f>
        <v>INVENDABLE</v>
      </c>
      <c r="S128" s="32"/>
      <c r="T128" s="28"/>
      <c r="U128" s="28"/>
      <c r="V128" s="28"/>
      <c r="W128" s="28"/>
      <c r="X128" s="28"/>
      <c r="Y128" s="29"/>
      <c r="Z128" s="27"/>
      <c r="AA128" s="29"/>
      <c r="AB128" s="27"/>
      <c r="AC128" s="27"/>
      <c r="AD128" s="29"/>
      <c r="AE128" s="27"/>
      <c r="AF128" s="30"/>
      <c r="AG128" s="27"/>
      <c r="AH128" s="27"/>
      <c r="AI128" s="30"/>
      <c r="AJ128" s="30"/>
      <c r="AK128" s="27"/>
      <c r="AL128" s="30"/>
      <c r="AM128" s="27"/>
      <c r="AN128" s="27"/>
      <c r="AO128" s="27"/>
      <c r="AP128" s="27"/>
      <c r="AQ128" s="27"/>
      <c r="AR128" s="27"/>
    </row>
    <row r="129" customFormat="false" ht="13.8" hidden="false" customHeight="false" outlineLevel="0" collapsed="false">
      <c r="B129" s="23" t="n">
        <f aca="false">VALUE(RIGHT(L129,LEN(L129)-14))</f>
        <v>2500</v>
      </c>
      <c r="C129" s="24" t="n">
        <f aca="false">VLOOKUP(B129,Param!$K$7:$M$15,3,1)</f>
        <v>2</v>
      </c>
      <c r="D129" s="24" t="n">
        <f aca="false">VLOOKUP(M129&amp; TEXT(VALUE(LEFT(N129,LEN(N129)-2)),"00000")  ,Param!$S$7:$W$20,5,1)</f>
        <v>4</v>
      </c>
      <c r="E129" s="24" t="n">
        <f aca="false">IF(O129="",0,VLOOKUP(O129&amp; TEXT(VALUE(LEFT(P129,LEN(P129)-2)),"00000")  ,Param!$S$7:$W$20,5,1))</f>
        <v>4</v>
      </c>
      <c r="F129" s="24" t="n">
        <f aca="false">Param!$AE$7</f>
        <v>4</v>
      </c>
      <c r="G129" s="1" t="n">
        <f aca="false">MIN(F129,E129+D129)</f>
        <v>4</v>
      </c>
      <c r="H129" s="24" t="n">
        <f aca="false">VLOOKUP(VALUE(LEFT(Q129,LEN(Q129)-2)),Param!$O$7:$Q$15,3,1)</f>
        <v>3</v>
      </c>
      <c r="I129" s="24" t="n">
        <f aca="false">C129+H129+G129</f>
        <v>9</v>
      </c>
      <c r="J129" s="24" t="n">
        <f aca="false">VLOOKUP(I129,Param!$Y$7:$AA$15,3,1)</f>
        <v>5</v>
      </c>
      <c r="K129" s="25" t="n">
        <f aca="false">IF(B129&gt;=2500,J129,IF(OR(M129="SSD",M129="NVME",O129="SSD",O129="NVME"),MIN(4,J129),MIN(3,J129)))</f>
        <v>5</v>
      </c>
      <c r="L129" s="31" t="s">
        <v>42</v>
      </c>
      <c r="M129" s="23" t="s">
        <v>57</v>
      </c>
      <c r="N129" s="23" t="s">
        <v>44</v>
      </c>
      <c r="O129" s="23" t="s">
        <v>61</v>
      </c>
      <c r="P129" s="23" t="s">
        <v>56</v>
      </c>
      <c r="Q129" s="23" t="s">
        <v>55</v>
      </c>
      <c r="R129" s="27" t="str">
        <f aca="false">VLOOKUP(K129,Param!$AA$7:$AB$15,2,0)</f>
        <v>A</v>
      </c>
      <c r="S129" s="32"/>
      <c r="T129" s="28"/>
      <c r="U129" s="28"/>
      <c r="V129" s="28"/>
      <c r="W129" s="28"/>
      <c r="X129" s="28"/>
      <c r="Y129" s="29"/>
      <c r="Z129" s="27"/>
      <c r="AA129" s="29"/>
      <c r="AB129" s="27"/>
      <c r="AC129" s="27"/>
      <c r="AD129" s="29"/>
      <c r="AE129" s="27"/>
      <c r="AF129" s="30"/>
      <c r="AG129" s="27"/>
      <c r="AH129" s="27"/>
      <c r="AI129" s="30"/>
      <c r="AJ129" s="30"/>
      <c r="AK129" s="27"/>
      <c r="AL129" s="30"/>
      <c r="AM129" s="27"/>
      <c r="AN129" s="27"/>
      <c r="AO129" s="27"/>
      <c r="AP129" s="27"/>
      <c r="AQ129" s="27"/>
      <c r="AR129" s="27"/>
    </row>
    <row r="130" customFormat="false" ht="13.8" hidden="false" customHeight="false" outlineLevel="0" collapsed="false">
      <c r="B130" s="23" t="n">
        <f aca="false">VALUE(RIGHT(L130,LEN(L130)-14))</f>
        <v>2500</v>
      </c>
      <c r="C130" s="24" t="n">
        <f aca="false">VLOOKUP(B130,Param!$K$7:$M$15,3,1)</f>
        <v>2</v>
      </c>
      <c r="D130" s="24" t="n">
        <f aca="false">VLOOKUP(M130&amp; TEXT(VALUE(LEFT(N130,LEN(N130)-2)),"00000")  ,Param!$S$7:$W$20,5,1)</f>
        <v>4</v>
      </c>
      <c r="E130" s="24" t="n">
        <f aca="false">IF(O130="",0,VLOOKUP(O130&amp; TEXT(VALUE(LEFT(P130,LEN(P130)-2)),"00000")  ,Param!$S$7:$W$20,5,1))</f>
        <v>4</v>
      </c>
      <c r="F130" s="24" t="n">
        <f aca="false">Param!$AE$7</f>
        <v>4</v>
      </c>
      <c r="G130" s="1" t="n">
        <f aca="false">MIN(F130,E130+D130)</f>
        <v>4</v>
      </c>
      <c r="H130" s="24" t="n">
        <f aca="false">VLOOKUP(VALUE(LEFT(Q130,LEN(Q130)-2)),Param!$O$7:$Q$15,3,1)</f>
        <v>4</v>
      </c>
      <c r="I130" s="24" t="n">
        <f aca="false">C130+H130+G130</f>
        <v>10</v>
      </c>
      <c r="J130" s="24" t="n">
        <f aca="false">VLOOKUP(I130,Param!$Y$7:$AA$15,3,1)</f>
        <v>5</v>
      </c>
      <c r="K130" s="25" t="n">
        <f aca="false">IF(B130&gt;=2500,J130,IF(OR(M130="SSD",M130="NVME",O130="SSD",O130="NVME"),MIN(4,J130),MIN(3,J130)))</f>
        <v>5</v>
      </c>
      <c r="L130" s="31" t="s">
        <v>42</v>
      </c>
      <c r="M130" s="23" t="s">
        <v>57</v>
      </c>
      <c r="N130" s="23" t="s">
        <v>44</v>
      </c>
      <c r="O130" s="23" t="s">
        <v>61</v>
      </c>
      <c r="P130" s="23" t="s">
        <v>56</v>
      </c>
      <c r="Q130" s="23" t="s">
        <v>45</v>
      </c>
      <c r="R130" s="27" t="str">
        <f aca="false">VLOOKUP(K130,Param!$AA$7:$AB$15,2,0)</f>
        <v>A</v>
      </c>
      <c r="S130" s="32"/>
      <c r="T130" s="28"/>
      <c r="U130" s="28"/>
      <c r="V130" s="28"/>
      <c r="W130" s="28"/>
      <c r="X130" s="28"/>
      <c r="Y130" s="29"/>
      <c r="Z130" s="27"/>
      <c r="AA130" s="29"/>
      <c r="AB130" s="27"/>
      <c r="AC130" s="27"/>
      <c r="AD130" s="29"/>
      <c r="AE130" s="27"/>
      <c r="AF130" s="30"/>
      <c r="AG130" s="27"/>
      <c r="AH130" s="27"/>
      <c r="AI130" s="30"/>
      <c r="AJ130" s="30"/>
      <c r="AK130" s="27"/>
      <c r="AL130" s="30"/>
      <c r="AM130" s="27"/>
      <c r="AN130" s="27"/>
      <c r="AO130" s="27"/>
      <c r="AP130" s="27"/>
      <c r="AQ130" s="27"/>
      <c r="AR130" s="27"/>
    </row>
    <row r="131" customFormat="false" ht="13.8" hidden="false" customHeight="false" outlineLevel="0" collapsed="false">
      <c r="B131" s="23" t="n">
        <f aca="false">VALUE(RIGHT(L131,LEN(L131)-14))</f>
        <v>1199</v>
      </c>
      <c r="C131" s="24" t="n">
        <f aca="false">VLOOKUP(B131,Param!$K$7:$M$15,3,1)</f>
        <v>-8</v>
      </c>
      <c r="D131" s="24" t="n">
        <f aca="false">VLOOKUP(M131&amp; TEXT(VALUE(LEFT(N131,LEN(N131)-2)),"00000")  ,Param!$S$7:$W$20,5,1)</f>
        <v>3</v>
      </c>
      <c r="E131" s="24" t="n">
        <f aca="false">IF(O131="",0,VLOOKUP(O131&amp; TEXT(VALUE(LEFT(P131,LEN(P131)-2)),"00000")  ,Param!$S$7:$W$20,5,1))</f>
        <v>4</v>
      </c>
      <c r="F131" s="24" t="n">
        <f aca="false">Param!$AE$7</f>
        <v>4</v>
      </c>
      <c r="G131" s="1" t="n">
        <f aca="false">MIN(F131,E131+D131)</f>
        <v>4</v>
      </c>
      <c r="H131" s="24" t="n">
        <f aca="false">VLOOKUP(VALUE(LEFT(Q131,LEN(Q131)-2)),Param!$O$7:$Q$15,3,1)</f>
        <v>-8</v>
      </c>
      <c r="I131" s="24" t="n">
        <f aca="false">C131+H131+G131</f>
        <v>-12</v>
      </c>
      <c r="J131" s="24" t="n">
        <f aca="false">VLOOKUP(I131,Param!$Y$7:$AA$15,3,1)</f>
        <v>1</v>
      </c>
      <c r="K131" s="25" t="n">
        <f aca="false">IF(B131&gt;=2500,J131,IF(OR(M131="SSD",M131="NVME",O131="SSD",O131="NVME"),MIN(4,J131),MIN(3,J131)))</f>
        <v>1</v>
      </c>
      <c r="L131" s="33" t="s">
        <v>46</v>
      </c>
      <c r="M131" s="23" t="s">
        <v>61</v>
      </c>
      <c r="N131" s="23" t="s">
        <v>58</v>
      </c>
      <c r="O131" s="23" t="s">
        <v>61</v>
      </c>
      <c r="P131" s="23" t="s">
        <v>56</v>
      </c>
      <c r="Q131" s="23" t="s">
        <v>48</v>
      </c>
      <c r="R131" s="27" t="str">
        <f aca="false">VLOOKUP(K131,Param!$AA$7:$AB$15,2,0)</f>
        <v>INVENDABLE</v>
      </c>
      <c r="S131" s="28"/>
      <c r="T131" s="28"/>
      <c r="U131" s="28"/>
      <c r="V131" s="28"/>
      <c r="W131" s="28"/>
      <c r="X131" s="28"/>
      <c r="Y131" s="29"/>
      <c r="Z131" s="27"/>
      <c r="AA131" s="29"/>
      <c r="AB131" s="27"/>
      <c r="AC131" s="27"/>
      <c r="AD131" s="29"/>
      <c r="AE131" s="27"/>
      <c r="AF131" s="30"/>
      <c r="AG131" s="27"/>
      <c r="AH131" s="27"/>
      <c r="AI131" s="30"/>
      <c r="AJ131" s="30"/>
      <c r="AK131" s="27"/>
      <c r="AL131" s="30"/>
      <c r="AM131" s="27"/>
      <c r="AN131" s="27"/>
      <c r="AO131" s="27"/>
      <c r="AP131" s="27"/>
      <c r="AQ131" s="27"/>
      <c r="AR131" s="27"/>
    </row>
    <row r="132" customFormat="false" ht="13.8" hidden="false" customHeight="false" outlineLevel="0" collapsed="false">
      <c r="B132" s="23" t="n">
        <f aca="false">VALUE(RIGHT(L132,LEN(L132)-14))</f>
        <v>1199</v>
      </c>
      <c r="C132" s="24" t="n">
        <f aca="false">VLOOKUP(B132,Param!$K$7:$M$15,3,1)</f>
        <v>-8</v>
      </c>
      <c r="D132" s="24" t="n">
        <f aca="false">VLOOKUP(M132&amp; TEXT(VALUE(LEFT(N132,LEN(N132)-2)),"00000")  ,Param!$S$7:$W$20,5,1)</f>
        <v>3</v>
      </c>
      <c r="E132" s="24" t="n">
        <f aca="false">IF(O132="",0,VLOOKUP(O132&amp; TEXT(VALUE(LEFT(P132,LEN(P132)-2)),"00000")  ,Param!$S$7:$W$20,5,1))</f>
        <v>4</v>
      </c>
      <c r="F132" s="24" t="n">
        <f aca="false">Param!$AE$7</f>
        <v>4</v>
      </c>
      <c r="G132" s="1" t="n">
        <f aca="false">MIN(F132,E132+D132)</f>
        <v>4</v>
      </c>
      <c r="H132" s="24" t="n">
        <f aca="false">VLOOKUP(VALUE(LEFT(Q132,LEN(Q132)-2)),Param!$O$7:$Q$15,3,1)</f>
        <v>1</v>
      </c>
      <c r="I132" s="24" t="n">
        <f aca="false">C132+H132+G132</f>
        <v>-3</v>
      </c>
      <c r="J132" s="24" t="n">
        <f aca="false">VLOOKUP(I132,Param!$Y$7:$AA$15,3,1)</f>
        <v>1</v>
      </c>
      <c r="K132" s="25" t="n">
        <f aca="false">IF(B132&gt;=2500,J132,IF(OR(M132="SSD",M132="NVME",O132="SSD",O132="NVME"),MIN(4,J132),MIN(3,J132)))</f>
        <v>1</v>
      </c>
      <c r="L132" s="33" t="s">
        <v>46</v>
      </c>
      <c r="M132" s="23" t="s">
        <v>61</v>
      </c>
      <c r="N132" s="23" t="s">
        <v>58</v>
      </c>
      <c r="O132" s="23" t="s">
        <v>61</v>
      </c>
      <c r="P132" s="23" t="s">
        <v>56</v>
      </c>
      <c r="Q132" s="23" t="s">
        <v>49</v>
      </c>
      <c r="R132" s="27" t="str">
        <f aca="false">VLOOKUP(K132,Param!$AA$7:$AB$15,2,0)</f>
        <v>INVENDABLE</v>
      </c>
      <c r="S132" s="28"/>
      <c r="T132" s="28"/>
      <c r="U132" s="28"/>
      <c r="V132" s="28"/>
      <c r="W132" s="28"/>
      <c r="X132" s="28"/>
      <c r="Y132" s="29"/>
      <c r="Z132" s="27"/>
      <c r="AA132" s="29"/>
      <c r="AB132" s="27"/>
      <c r="AC132" s="27"/>
      <c r="AD132" s="29"/>
      <c r="AE132" s="27"/>
      <c r="AF132" s="30"/>
      <c r="AG132" s="27"/>
      <c r="AH132" s="27"/>
      <c r="AI132" s="30"/>
      <c r="AJ132" s="30"/>
      <c r="AK132" s="27"/>
      <c r="AL132" s="30"/>
      <c r="AM132" s="27"/>
      <c r="AN132" s="27"/>
      <c r="AO132" s="27"/>
      <c r="AP132" s="27"/>
      <c r="AQ132" s="27"/>
      <c r="AR132" s="27"/>
    </row>
    <row r="133" customFormat="false" ht="13.8" hidden="false" customHeight="false" outlineLevel="0" collapsed="false">
      <c r="B133" s="23" t="n">
        <f aca="false">VALUE(RIGHT(L133,LEN(L133)-14))</f>
        <v>1200</v>
      </c>
      <c r="C133" s="24" t="n">
        <f aca="false">VLOOKUP(B133,Param!$K$7:$M$15,3,1)</f>
        <v>1</v>
      </c>
      <c r="D133" s="24" t="n">
        <f aca="false">VLOOKUP(M133&amp; TEXT(VALUE(LEFT(N133,LEN(N133)-2)),"00000")  ,Param!$S$7:$W$20,5,1)</f>
        <v>-8</v>
      </c>
      <c r="E133" s="24" t="n">
        <f aca="false">IF(O133="",0,VLOOKUP(O133&amp; TEXT(VALUE(LEFT(P133,LEN(P133)-2)),"00000")  ,Param!$S$7:$W$20,5,1))</f>
        <v>4</v>
      </c>
      <c r="F133" s="24" t="n">
        <f aca="false">Param!$AE$7</f>
        <v>4</v>
      </c>
      <c r="G133" s="1" t="n">
        <f aca="false">MIN(F133,E133+D133)</f>
        <v>-4</v>
      </c>
      <c r="H133" s="24" t="n">
        <f aca="false">VLOOKUP(VALUE(LEFT(Q133,LEN(Q133)-2)),Param!$O$7:$Q$15,3,1)</f>
        <v>1</v>
      </c>
      <c r="I133" s="24" t="n">
        <f aca="false">C133+H133+G133</f>
        <v>-2</v>
      </c>
      <c r="J133" s="24" t="n">
        <f aca="false">VLOOKUP(I133,Param!$Y$7:$AA$15,3,1)</f>
        <v>1</v>
      </c>
      <c r="K133" s="25" t="n">
        <f aca="false">IF(B133&gt;=2500,J133,IF(OR(M133="SSD",M133="NVME",O133="SSD",O133="NVME"),MIN(4,J133),MIN(3,J133)))</f>
        <v>1</v>
      </c>
      <c r="L133" s="34" t="s">
        <v>50</v>
      </c>
      <c r="M133" s="23" t="s">
        <v>61</v>
      </c>
      <c r="N133" s="23" t="s">
        <v>59</v>
      </c>
      <c r="O133" s="23" t="s">
        <v>61</v>
      </c>
      <c r="P133" s="23" t="s">
        <v>56</v>
      </c>
      <c r="Q133" s="23" t="s">
        <v>49</v>
      </c>
      <c r="R133" s="27" t="str">
        <f aca="false">VLOOKUP(K133,Param!$AA$7:$AB$15,2,0)</f>
        <v>INVENDABLE</v>
      </c>
      <c r="S133" s="28"/>
      <c r="T133" s="28"/>
      <c r="U133" s="28"/>
      <c r="V133" s="28"/>
      <c r="W133" s="28"/>
      <c r="X133" s="28"/>
      <c r="Y133" s="29"/>
      <c r="Z133" s="27"/>
      <c r="AA133" s="29"/>
      <c r="AB133" s="27"/>
      <c r="AC133" s="27"/>
      <c r="AD133" s="29"/>
      <c r="AE133" s="27"/>
      <c r="AF133" s="30"/>
      <c r="AG133" s="27"/>
      <c r="AH133" s="27"/>
      <c r="AI133" s="30"/>
      <c r="AJ133" s="30"/>
      <c r="AK133" s="27"/>
      <c r="AL133" s="30"/>
      <c r="AM133" s="27"/>
      <c r="AN133" s="27"/>
      <c r="AO133" s="27"/>
      <c r="AP133" s="27"/>
      <c r="AQ133" s="27"/>
      <c r="AR133" s="27"/>
    </row>
    <row r="134" customFormat="false" ht="13.8" hidden="false" customHeight="false" outlineLevel="0" collapsed="false">
      <c r="B134" s="23" t="n">
        <f aca="false">VALUE(RIGHT(L134,LEN(L134)-14))</f>
        <v>1200</v>
      </c>
      <c r="C134" s="24" t="n">
        <f aca="false">VLOOKUP(B134,Param!$K$7:$M$15,3,1)</f>
        <v>1</v>
      </c>
      <c r="D134" s="24" t="n">
        <f aca="false">VLOOKUP(M134&amp; TEXT(VALUE(LEFT(N134,LEN(N134)-2)),"00000")  ,Param!$S$7:$W$20,5,1)</f>
        <v>2</v>
      </c>
      <c r="E134" s="24" t="n">
        <f aca="false">IF(O134="",0,VLOOKUP(O134&amp; TEXT(VALUE(LEFT(P134,LEN(P134)-2)),"00000")  ,Param!$S$7:$W$20,5,1))</f>
        <v>4</v>
      </c>
      <c r="F134" s="24" t="n">
        <f aca="false">Param!$AE$7</f>
        <v>4</v>
      </c>
      <c r="G134" s="1" t="n">
        <f aca="false">MIN(F134,E134+D134)</f>
        <v>4</v>
      </c>
      <c r="H134" s="24" t="n">
        <f aca="false">VLOOKUP(VALUE(LEFT(Q134,LEN(Q134)-2)),Param!$O$7:$Q$15,3,1)</f>
        <v>1</v>
      </c>
      <c r="I134" s="24" t="n">
        <f aca="false">C134+H134+G134</f>
        <v>6</v>
      </c>
      <c r="J134" s="24" t="n">
        <f aca="false">VLOOKUP(I134,Param!$Y$7:$AA$15,3,1)</f>
        <v>4</v>
      </c>
      <c r="K134" s="25" t="n">
        <f aca="false">IF(B134&gt;=2500,J134,IF(OR(M134="SSD",M134="NVME",O134="SSD",O134="NVME"),MIN(4,J134),MIN(3,J134)))</f>
        <v>4</v>
      </c>
      <c r="L134" s="34" t="s">
        <v>50</v>
      </c>
      <c r="M134" s="23" t="s">
        <v>61</v>
      </c>
      <c r="N134" s="23" t="s">
        <v>60</v>
      </c>
      <c r="O134" s="23" t="s">
        <v>61</v>
      </c>
      <c r="P134" s="23" t="s">
        <v>56</v>
      </c>
      <c r="Q134" s="23" t="s">
        <v>49</v>
      </c>
      <c r="R134" s="27" t="str">
        <f aca="false">VLOOKUP(K134,Param!$AA$7:$AB$15,2,0)</f>
        <v>B</v>
      </c>
      <c r="S134" s="28"/>
      <c r="T134" s="28"/>
      <c r="U134" s="28"/>
      <c r="V134" s="28"/>
      <c r="W134" s="28"/>
      <c r="X134" s="28"/>
      <c r="Y134" s="29"/>
      <c r="Z134" s="27"/>
      <c r="AA134" s="29"/>
      <c r="AB134" s="27"/>
      <c r="AC134" s="27"/>
      <c r="AD134" s="29"/>
      <c r="AE134" s="27"/>
      <c r="AF134" s="30"/>
      <c r="AG134" s="27"/>
      <c r="AH134" s="27"/>
      <c r="AI134" s="30"/>
      <c r="AJ134" s="30"/>
      <c r="AK134" s="27"/>
      <c r="AL134" s="30"/>
      <c r="AM134" s="27"/>
      <c r="AN134" s="27"/>
      <c r="AO134" s="27"/>
      <c r="AP134" s="27"/>
      <c r="AQ134" s="27"/>
      <c r="AR134" s="27"/>
    </row>
    <row r="135" customFormat="false" ht="13.8" hidden="false" customHeight="false" outlineLevel="0" collapsed="false">
      <c r="B135" s="23" t="n">
        <f aca="false">VALUE(RIGHT(L135,LEN(L135)-14))</f>
        <v>1200</v>
      </c>
      <c r="C135" s="24" t="n">
        <f aca="false">VLOOKUP(B135,Param!$K$7:$M$15,3,1)</f>
        <v>1</v>
      </c>
      <c r="D135" s="24" t="n">
        <f aca="false">VLOOKUP(M135&amp; TEXT(VALUE(LEFT(N135,LEN(N135)-2)),"00000")  ,Param!$S$7:$W$20,5,1)</f>
        <v>3</v>
      </c>
      <c r="E135" s="24" t="n">
        <f aca="false">IF(O135="",0,VLOOKUP(O135&amp; TEXT(VALUE(LEFT(P135,LEN(P135)-2)),"00000")  ,Param!$S$7:$W$20,5,1))</f>
        <v>4</v>
      </c>
      <c r="F135" s="24" t="n">
        <f aca="false">Param!$AE$7</f>
        <v>4</v>
      </c>
      <c r="G135" s="1" t="n">
        <f aca="false">MIN(F135,E135+D135)</f>
        <v>4</v>
      </c>
      <c r="H135" s="24" t="n">
        <f aca="false">VLOOKUP(VALUE(LEFT(Q135,LEN(Q135)-2)),Param!$O$7:$Q$15,3,1)</f>
        <v>1</v>
      </c>
      <c r="I135" s="24" t="n">
        <f aca="false">C135+H135+G135</f>
        <v>6</v>
      </c>
      <c r="J135" s="24" t="n">
        <f aca="false">VLOOKUP(I135,Param!$Y$7:$AA$15,3,1)</f>
        <v>4</v>
      </c>
      <c r="K135" s="25" t="n">
        <f aca="false">IF(B135&gt;=2500,J135,IF(OR(M135="SSD",M135="NVME",O135="SSD",O135="NVME"),MIN(4,J135),MIN(3,J135)))</f>
        <v>4</v>
      </c>
      <c r="L135" s="34" t="s">
        <v>50</v>
      </c>
      <c r="M135" s="23" t="s">
        <v>61</v>
      </c>
      <c r="N135" s="23" t="s">
        <v>58</v>
      </c>
      <c r="O135" s="23" t="s">
        <v>61</v>
      </c>
      <c r="P135" s="23" t="s">
        <v>56</v>
      </c>
      <c r="Q135" s="23" t="s">
        <v>49</v>
      </c>
      <c r="R135" s="27" t="str">
        <f aca="false">VLOOKUP(K135,Param!$AA$7:$AB$15,2,0)</f>
        <v>B</v>
      </c>
      <c r="S135" s="28"/>
      <c r="T135" s="28"/>
      <c r="U135" s="28"/>
      <c r="V135" s="28"/>
      <c r="W135" s="28"/>
      <c r="X135" s="28"/>
      <c r="Y135" s="29"/>
      <c r="Z135" s="27"/>
      <c r="AA135" s="29"/>
      <c r="AB135" s="27"/>
      <c r="AC135" s="27"/>
      <c r="AD135" s="29"/>
      <c r="AE135" s="27"/>
      <c r="AF135" s="30"/>
      <c r="AG135" s="27"/>
      <c r="AH135" s="27"/>
      <c r="AI135" s="30"/>
      <c r="AJ135" s="30"/>
      <c r="AK135" s="27"/>
      <c r="AL135" s="30"/>
      <c r="AM135" s="27"/>
      <c r="AN135" s="27"/>
      <c r="AO135" s="27"/>
      <c r="AP135" s="27"/>
      <c r="AQ135" s="27"/>
      <c r="AR135" s="27"/>
    </row>
    <row r="136" customFormat="false" ht="13.8" hidden="false" customHeight="false" outlineLevel="0" collapsed="false">
      <c r="B136" s="23" t="n">
        <f aca="false">VALUE(RIGHT(L136,LEN(L136)-14))</f>
        <v>2499</v>
      </c>
      <c r="C136" s="24" t="n">
        <f aca="false">VLOOKUP(B136,Param!$K$7:$M$15,3,1)</f>
        <v>1</v>
      </c>
      <c r="D136" s="24" t="n">
        <f aca="false">VLOOKUP(M136&amp; TEXT(VALUE(LEFT(N136,LEN(N136)-2)),"00000")  ,Param!$S$7:$W$20,5,1)</f>
        <v>-8</v>
      </c>
      <c r="E136" s="24" t="n">
        <f aca="false">IF(O136="",0,VLOOKUP(O136&amp; TEXT(VALUE(LEFT(P136,LEN(P136)-2)),"00000")  ,Param!$S$7:$W$20,5,1))</f>
        <v>4</v>
      </c>
      <c r="F136" s="24" t="n">
        <f aca="false">Param!$AE$7</f>
        <v>4</v>
      </c>
      <c r="G136" s="1" t="n">
        <f aca="false">MIN(F136,E136+D136)</f>
        <v>-4</v>
      </c>
      <c r="H136" s="24" t="n">
        <f aca="false">VLOOKUP(VALUE(LEFT(Q136,LEN(Q136)-2)),Param!$O$7:$Q$15,3,1)</f>
        <v>1</v>
      </c>
      <c r="I136" s="24" t="n">
        <f aca="false">C136+H136+G136</f>
        <v>-2</v>
      </c>
      <c r="J136" s="24" t="n">
        <f aca="false">VLOOKUP(I136,Param!$Y$7:$AA$15,3,1)</f>
        <v>1</v>
      </c>
      <c r="K136" s="25" t="n">
        <f aca="false">IF(B136&gt;=2500,J136,IF(OR(M136="SSD",M136="NVME",O136="SSD",O136="NVME"),MIN(4,J136),MIN(3,J136)))</f>
        <v>1</v>
      </c>
      <c r="L136" s="35" t="s">
        <v>53</v>
      </c>
      <c r="M136" s="23" t="s">
        <v>61</v>
      </c>
      <c r="N136" s="23" t="s">
        <v>59</v>
      </c>
      <c r="O136" s="23" t="s">
        <v>61</v>
      </c>
      <c r="P136" s="23" t="s">
        <v>56</v>
      </c>
      <c r="Q136" s="23" t="s">
        <v>49</v>
      </c>
      <c r="R136" s="27" t="str">
        <f aca="false">VLOOKUP(K136,Param!$AA$7:$AB$15,2,0)</f>
        <v>INVENDABLE</v>
      </c>
      <c r="S136" s="32"/>
      <c r="T136" s="28"/>
      <c r="U136" s="28"/>
      <c r="V136" s="28"/>
      <c r="W136" s="28"/>
      <c r="X136" s="28"/>
      <c r="Y136" s="29"/>
      <c r="Z136" s="27"/>
      <c r="AA136" s="29"/>
      <c r="AB136" s="27"/>
      <c r="AC136" s="27"/>
      <c r="AD136" s="29"/>
      <c r="AE136" s="27"/>
      <c r="AF136" s="30"/>
      <c r="AG136" s="27"/>
      <c r="AH136" s="27"/>
      <c r="AI136" s="30"/>
      <c r="AJ136" s="30"/>
      <c r="AK136" s="27"/>
      <c r="AL136" s="30"/>
      <c r="AM136" s="27"/>
      <c r="AN136" s="27"/>
      <c r="AO136" s="27"/>
      <c r="AP136" s="27"/>
      <c r="AQ136" s="27"/>
      <c r="AR136" s="27"/>
    </row>
    <row r="137" customFormat="false" ht="13.8" hidden="false" customHeight="false" outlineLevel="0" collapsed="false">
      <c r="B137" s="23" t="n">
        <f aca="false">VALUE(RIGHT(L137,LEN(L137)-14))</f>
        <v>2499</v>
      </c>
      <c r="C137" s="24" t="n">
        <f aca="false">VLOOKUP(B137,Param!$K$7:$M$15,3,1)</f>
        <v>1</v>
      </c>
      <c r="D137" s="24" t="n">
        <f aca="false">VLOOKUP(M137&amp; TEXT(VALUE(LEFT(N137,LEN(N137)-2)),"00000")  ,Param!$S$7:$W$20,5,1)</f>
        <v>2</v>
      </c>
      <c r="E137" s="24" t="n">
        <f aca="false">IF(O137="",0,VLOOKUP(O137&amp; TEXT(VALUE(LEFT(P137,LEN(P137)-2)),"00000")  ,Param!$S$7:$W$20,5,1))</f>
        <v>4</v>
      </c>
      <c r="F137" s="24" t="n">
        <f aca="false">Param!$AE$7</f>
        <v>4</v>
      </c>
      <c r="G137" s="1" t="n">
        <f aca="false">MIN(F137,E137+D137)</f>
        <v>4</v>
      </c>
      <c r="H137" s="24" t="n">
        <f aca="false">VLOOKUP(VALUE(LEFT(Q137,LEN(Q137)-2)),Param!$O$7:$Q$15,3,1)</f>
        <v>1</v>
      </c>
      <c r="I137" s="24" t="n">
        <f aca="false">C137+H137+G137</f>
        <v>6</v>
      </c>
      <c r="J137" s="24" t="n">
        <f aca="false">VLOOKUP(I137,Param!$Y$7:$AA$15,3,1)</f>
        <v>4</v>
      </c>
      <c r="K137" s="25" t="n">
        <f aca="false">IF(B137&gt;=2500,J137,IF(OR(M137="SSD",M137="NVME",O137="SSD",O137="NVME"),MIN(4,J137),MIN(3,J137)))</f>
        <v>4</v>
      </c>
      <c r="L137" s="35" t="s">
        <v>53</v>
      </c>
      <c r="M137" s="23" t="s">
        <v>61</v>
      </c>
      <c r="N137" s="23" t="s">
        <v>60</v>
      </c>
      <c r="O137" s="23" t="s">
        <v>61</v>
      </c>
      <c r="P137" s="23" t="s">
        <v>56</v>
      </c>
      <c r="Q137" s="23" t="s">
        <v>49</v>
      </c>
      <c r="R137" s="27" t="str">
        <f aca="false">VLOOKUP(K137,Param!$AA$7:$AB$15,2,0)</f>
        <v>B</v>
      </c>
      <c r="S137" s="32"/>
      <c r="T137" s="28"/>
      <c r="U137" s="28"/>
      <c r="V137" s="28"/>
      <c r="W137" s="28"/>
      <c r="X137" s="28"/>
      <c r="Y137" s="29"/>
      <c r="Z137" s="27"/>
      <c r="AA137" s="29"/>
      <c r="AB137" s="27"/>
      <c r="AC137" s="27"/>
      <c r="AD137" s="29"/>
      <c r="AE137" s="27"/>
      <c r="AF137" s="30"/>
      <c r="AG137" s="27"/>
      <c r="AH137" s="27"/>
      <c r="AI137" s="30"/>
      <c r="AJ137" s="30"/>
      <c r="AK137" s="27"/>
      <c r="AL137" s="30"/>
      <c r="AM137" s="27"/>
      <c r="AN137" s="27"/>
      <c r="AO137" s="27"/>
      <c r="AP137" s="27"/>
      <c r="AQ137" s="27"/>
      <c r="AR137" s="27"/>
    </row>
    <row r="138" customFormat="false" ht="13.8" hidden="false" customHeight="false" outlineLevel="0" collapsed="false">
      <c r="B138" s="23" t="n">
        <f aca="false">VALUE(RIGHT(L138,LEN(L138)-14))</f>
        <v>2499</v>
      </c>
      <c r="C138" s="24" t="n">
        <f aca="false">VLOOKUP(B138,Param!$K$7:$M$15,3,1)</f>
        <v>1</v>
      </c>
      <c r="D138" s="24" t="n">
        <f aca="false">VLOOKUP(M138&amp; TEXT(VALUE(LEFT(N138,LEN(N138)-2)),"00000")  ,Param!$S$7:$W$20,5,1)</f>
        <v>3</v>
      </c>
      <c r="E138" s="24" t="n">
        <f aca="false">IF(O138="",0,VLOOKUP(O138&amp; TEXT(VALUE(LEFT(P138,LEN(P138)-2)),"00000")  ,Param!$S$7:$W$20,5,1))</f>
        <v>4</v>
      </c>
      <c r="F138" s="24" t="n">
        <f aca="false">Param!$AE$7</f>
        <v>4</v>
      </c>
      <c r="G138" s="1" t="n">
        <f aca="false">MIN(F138,E138+D138)</f>
        <v>4</v>
      </c>
      <c r="H138" s="24" t="n">
        <f aca="false">VLOOKUP(VALUE(LEFT(Q138,LEN(Q138)-2)),Param!$O$7:$Q$15,3,1)</f>
        <v>1</v>
      </c>
      <c r="I138" s="24" t="n">
        <f aca="false">C138+H138+G138</f>
        <v>6</v>
      </c>
      <c r="J138" s="24" t="n">
        <f aca="false">VLOOKUP(I138,Param!$Y$7:$AA$15,3,1)</f>
        <v>4</v>
      </c>
      <c r="K138" s="25" t="n">
        <f aca="false">IF(B138&gt;=2500,J138,IF(OR(M138="SSD",M138="NVME",O138="SSD",O138="NVME"),MIN(4,J138),MIN(3,J138)))</f>
        <v>4</v>
      </c>
      <c r="L138" s="35" t="s">
        <v>53</v>
      </c>
      <c r="M138" s="23" t="s">
        <v>61</v>
      </c>
      <c r="N138" s="23" t="s">
        <v>58</v>
      </c>
      <c r="O138" s="23" t="s">
        <v>61</v>
      </c>
      <c r="P138" s="23" t="s">
        <v>56</v>
      </c>
      <c r="Q138" s="23" t="s">
        <v>49</v>
      </c>
      <c r="R138" s="27" t="str">
        <f aca="false">VLOOKUP(K138,Param!$AA$7:$AB$15,2,0)</f>
        <v>B</v>
      </c>
      <c r="S138" s="32"/>
      <c r="T138" s="28"/>
      <c r="U138" s="28"/>
      <c r="V138" s="28"/>
      <c r="W138" s="28"/>
      <c r="X138" s="28"/>
      <c r="Y138" s="29"/>
      <c r="Z138" s="27"/>
      <c r="AA138" s="29"/>
      <c r="AB138" s="27"/>
      <c r="AC138" s="27"/>
      <c r="AD138" s="29"/>
      <c r="AE138" s="27"/>
      <c r="AF138" s="30"/>
      <c r="AG138" s="27"/>
      <c r="AH138" s="27"/>
      <c r="AI138" s="30"/>
      <c r="AJ138" s="30"/>
      <c r="AK138" s="27"/>
      <c r="AL138" s="30"/>
      <c r="AM138" s="27"/>
      <c r="AN138" s="27"/>
      <c r="AO138" s="27"/>
      <c r="AP138" s="27"/>
      <c r="AQ138" s="27"/>
      <c r="AR138" s="27"/>
    </row>
    <row r="139" customFormat="false" ht="13.8" hidden="false" customHeight="false" outlineLevel="0" collapsed="false">
      <c r="B139" s="23" t="n">
        <f aca="false">VALUE(RIGHT(L139,LEN(L139)-14))</f>
        <v>2499</v>
      </c>
      <c r="C139" s="24" t="n">
        <f aca="false">VLOOKUP(B139,Param!$K$7:$M$15,3,1)</f>
        <v>1</v>
      </c>
      <c r="D139" s="24" t="n">
        <f aca="false">VLOOKUP(M139&amp; TEXT(VALUE(LEFT(N139,LEN(N139)-2)),"00000")  ,Param!$S$7:$W$20,5,1)</f>
        <v>5</v>
      </c>
      <c r="E139" s="24" t="n">
        <f aca="false">IF(O139="",0,VLOOKUP(O139&amp; TEXT(VALUE(LEFT(P139,LEN(P139)-2)),"00000")  ,Param!$S$7:$W$20,5,1))</f>
        <v>4</v>
      </c>
      <c r="F139" s="24" t="n">
        <f aca="false">Param!$AE$7</f>
        <v>4</v>
      </c>
      <c r="G139" s="1" t="n">
        <f aca="false">MIN(F139,E139+D139)</f>
        <v>4</v>
      </c>
      <c r="H139" s="24" t="n">
        <f aca="false">VLOOKUP(VALUE(LEFT(Q139,LEN(Q139)-2)),Param!$O$7:$Q$15,3,1)</f>
        <v>3</v>
      </c>
      <c r="I139" s="24" t="n">
        <f aca="false">C139+H139+G139</f>
        <v>8</v>
      </c>
      <c r="J139" s="24" t="n">
        <f aca="false">VLOOKUP(I139,Param!$Y$7:$AA$15,3,1)</f>
        <v>5</v>
      </c>
      <c r="K139" s="25" t="n">
        <f aca="false">IF(B139&gt;=2500,J139,IF(OR(M139="SSD",M139="NVME",O139="SSD",O139="NVME"),MIN(4,J139),MIN(3,J139)))</f>
        <v>4</v>
      </c>
      <c r="L139" s="35" t="s">
        <v>53</v>
      </c>
      <c r="M139" s="23" t="s">
        <v>61</v>
      </c>
      <c r="N139" s="23" t="s">
        <v>54</v>
      </c>
      <c r="O139" s="23" t="s">
        <v>61</v>
      </c>
      <c r="P139" s="23" t="s">
        <v>56</v>
      </c>
      <c r="Q139" s="23" t="s">
        <v>55</v>
      </c>
      <c r="R139" s="27" t="str">
        <f aca="false">VLOOKUP(K139,Param!$AA$7:$AB$15,2,0)</f>
        <v>B</v>
      </c>
      <c r="S139" s="32"/>
      <c r="T139" s="28"/>
      <c r="U139" s="28"/>
      <c r="V139" s="28"/>
      <c r="W139" s="28"/>
      <c r="X139" s="28"/>
      <c r="Y139" s="29"/>
      <c r="Z139" s="27"/>
      <c r="AA139" s="29"/>
      <c r="AB139" s="27"/>
      <c r="AC139" s="27"/>
      <c r="AD139" s="29"/>
      <c r="AE139" s="27"/>
      <c r="AF139" s="30"/>
      <c r="AG139" s="27"/>
      <c r="AH139" s="27"/>
      <c r="AI139" s="30"/>
      <c r="AJ139" s="30"/>
      <c r="AK139" s="27"/>
      <c r="AL139" s="30"/>
      <c r="AM139" s="27"/>
      <c r="AN139" s="27"/>
      <c r="AO139" s="27"/>
      <c r="AP139" s="27"/>
      <c r="AQ139" s="27"/>
      <c r="AR139" s="27"/>
    </row>
    <row r="140" customFormat="false" ht="13.8" hidden="false" customHeight="false" outlineLevel="0" collapsed="false">
      <c r="B140" s="23" t="n">
        <f aca="false">VALUE(RIGHT(L140,LEN(L140)-14))</f>
        <v>2499</v>
      </c>
      <c r="C140" s="24" t="n">
        <f aca="false">VLOOKUP(B140,Param!$K$7:$M$15,3,1)</f>
        <v>1</v>
      </c>
      <c r="D140" s="24" t="n">
        <f aca="false">VLOOKUP(M140&amp; TEXT(VALUE(LEFT(N140,LEN(N140)-2)),"00000")  ,Param!$S$7:$W$20,5,1)</f>
        <v>5</v>
      </c>
      <c r="E140" s="24" t="n">
        <f aca="false">IF(O140="",0,VLOOKUP(O140&amp; TEXT(VALUE(LEFT(P140,LEN(P140)-2)),"00000")  ,Param!$S$7:$W$20,5,1))</f>
        <v>4</v>
      </c>
      <c r="F140" s="24" t="n">
        <f aca="false">Param!$AE$7</f>
        <v>4</v>
      </c>
      <c r="G140" s="1" t="n">
        <f aca="false">MIN(F140,E140+D140)</f>
        <v>4</v>
      </c>
      <c r="H140" s="24" t="n">
        <f aca="false">VLOOKUP(VALUE(LEFT(Q140,LEN(Q140)-2)),Param!$O$7:$Q$15,3,1)</f>
        <v>3</v>
      </c>
      <c r="I140" s="24" t="n">
        <f aca="false">C140+H140+G140</f>
        <v>8</v>
      </c>
      <c r="J140" s="24" t="n">
        <f aca="false">VLOOKUP(I140,Param!$Y$7:$AA$15,3,1)</f>
        <v>5</v>
      </c>
      <c r="K140" s="25" t="n">
        <f aca="false">IF(B140&gt;=2500,J140,IF(OR(M140="SSD",M140="NVME",O140="SSD",O140="NVME"),MIN(4,J140),MIN(3,J140)))</f>
        <v>4</v>
      </c>
      <c r="L140" s="35" t="s">
        <v>53</v>
      </c>
      <c r="M140" s="23" t="s">
        <v>61</v>
      </c>
      <c r="N140" s="23" t="s">
        <v>44</v>
      </c>
      <c r="O140" s="23" t="s">
        <v>61</v>
      </c>
      <c r="P140" s="23" t="s">
        <v>56</v>
      </c>
      <c r="Q140" s="23" t="s">
        <v>55</v>
      </c>
      <c r="R140" s="27" t="str">
        <f aca="false">VLOOKUP(K140,Param!$AA$7:$AB$15,2,0)</f>
        <v>B</v>
      </c>
      <c r="S140" s="32"/>
      <c r="T140" s="28"/>
      <c r="U140" s="28"/>
      <c r="V140" s="28"/>
      <c r="W140" s="28"/>
      <c r="X140" s="28"/>
      <c r="Y140" s="29"/>
      <c r="Z140" s="27"/>
      <c r="AA140" s="29"/>
      <c r="AB140" s="27"/>
      <c r="AC140" s="27"/>
      <c r="AD140" s="29"/>
      <c r="AE140" s="27"/>
      <c r="AF140" s="30"/>
      <c r="AG140" s="27"/>
      <c r="AH140" s="27"/>
      <c r="AI140" s="30"/>
      <c r="AJ140" s="30"/>
      <c r="AK140" s="27"/>
      <c r="AL140" s="30"/>
      <c r="AM140" s="27"/>
      <c r="AN140" s="27"/>
      <c r="AO140" s="27"/>
      <c r="AP140" s="27"/>
      <c r="AQ140" s="27"/>
      <c r="AR140" s="27"/>
    </row>
    <row r="141" customFormat="false" ht="13.8" hidden="false" customHeight="false" outlineLevel="0" collapsed="false">
      <c r="B141" s="23" t="n">
        <f aca="false">VALUE(RIGHT(L141,LEN(L141)-14))</f>
        <v>2499</v>
      </c>
      <c r="C141" s="24" t="n">
        <f aca="false">VLOOKUP(B141,Param!$K$7:$M$15,3,1)</f>
        <v>1</v>
      </c>
      <c r="D141" s="24" t="n">
        <f aca="false">VLOOKUP(M141&amp; TEXT(VALUE(LEFT(N141,LEN(N141)-2)),"00000")  ,Param!$S$7:$W$20,5,1)</f>
        <v>5</v>
      </c>
      <c r="E141" s="24" t="n">
        <f aca="false">IF(O141="",0,VLOOKUP(O141&amp; TEXT(VALUE(LEFT(P141,LEN(P141)-2)),"00000")  ,Param!$S$7:$W$20,5,1))</f>
        <v>4</v>
      </c>
      <c r="F141" s="24" t="n">
        <f aca="false">Param!$AE$7</f>
        <v>4</v>
      </c>
      <c r="G141" s="1" t="n">
        <f aca="false">MIN(F141,E141+D141)</f>
        <v>4</v>
      </c>
      <c r="H141" s="24" t="n">
        <f aca="false">VLOOKUP(VALUE(LEFT(Q141,LEN(Q141)-2)),Param!$O$7:$Q$15,3,1)</f>
        <v>4</v>
      </c>
      <c r="I141" s="24" t="n">
        <f aca="false">C141+H141+G141</f>
        <v>9</v>
      </c>
      <c r="J141" s="24" t="n">
        <f aca="false">VLOOKUP(I141,Param!$Y$7:$AA$15,3,1)</f>
        <v>5</v>
      </c>
      <c r="K141" s="25" t="n">
        <f aca="false">IF(B141&gt;=2500,J141,IF(OR(M141="SSD",M141="NVME",O141="SSD",O141="NVME"),MIN(4,J141),MIN(3,J141)))</f>
        <v>4</v>
      </c>
      <c r="L141" s="35" t="s">
        <v>53</v>
      </c>
      <c r="M141" s="23" t="s">
        <v>61</v>
      </c>
      <c r="N141" s="23" t="s">
        <v>44</v>
      </c>
      <c r="O141" s="23" t="s">
        <v>61</v>
      </c>
      <c r="P141" s="23" t="s">
        <v>56</v>
      </c>
      <c r="Q141" s="23" t="s">
        <v>45</v>
      </c>
      <c r="R141" s="27" t="str">
        <f aca="false">VLOOKUP(K141,Param!$AA$7:$AB$15,2,0)</f>
        <v>B</v>
      </c>
      <c r="S141" s="32"/>
      <c r="T141" s="28"/>
      <c r="U141" s="28"/>
      <c r="V141" s="28"/>
      <c r="W141" s="28"/>
      <c r="X141" s="28"/>
      <c r="Y141" s="29"/>
      <c r="Z141" s="27"/>
      <c r="AA141" s="29"/>
      <c r="AB141" s="27"/>
      <c r="AC141" s="27"/>
      <c r="AD141" s="29"/>
      <c r="AE141" s="27"/>
      <c r="AF141" s="30"/>
      <c r="AG141" s="27"/>
      <c r="AH141" s="27"/>
      <c r="AI141" s="30"/>
      <c r="AJ141" s="30"/>
      <c r="AK141" s="27"/>
      <c r="AL141" s="30"/>
      <c r="AM141" s="27"/>
      <c r="AN141" s="27"/>
      <c r="AO141" s="27"/>
      <c r="AP141" s="27"/>
      <c r="AQ141" s="27"/>
      <c r="AR141" s="27"/>
    </row>
    <row r="142" customFormat="false" ht="13.8" hidden="false" customHeight="false" outlineLevel="0" collapsed="false">
      <c r="B142" s="23" t="n">
        <f aca="false">VALUE(RIGHT(L142,LEN(L142)-14))</f>
        <v>2500</v>
      </c>
      <c r="C142" s="24" t="n">
        <f aca="false">VLOOKUP(B142,Param!$K$7:$M$15,3,1)</f>
        <v>2</v>
      </c>
      <c r="D142" s="24" t="n">
        <f aca="false">VLOOKUP(M142&amp; TEXT(VALUE(LEFT(N142,LEN(N142)-2)),"00000")  ,Param!$S$7:$W$20,5,1)</f>
        <v>-8</v>
      </c>
      <c r="E142" s="24" t="n">
        <f aca="false">IF(O142="",0,VLOOKUP(O142&amp; TEXT(VALUE(LEFT(P142,LEN(P142)-2)),"00000")  ,Param!$S$7:$W$20,5,1))</f>
        <v>4</v>
      </c>
      <c r="F142" s="24" t="n">
        <f aca="false">Param!$AE$7</f>
        <v>4</v>
      </c>
      <c r="G142" s="1" t="n">
        <f aca="false">MIN(F142,E142+D142)</f>
        <v>-4</v>
      </c>
      <c r="H142" s="24" t="n">
        <f aca="false">VLOOKUP(VALUE(LEFT(Q142,LEN(Q142)-2)),Param!$O$7:$Q$15,3,1)</f>
        <v>1</v>
      </c>
      <c r="I142" s="24" t="n">
        <f aca="false">C142+H142+G142</f>
        <v>-1</v>
      </c>
      <c r="J142" s="24" t="n">
        <f aca="false">VLOOKUP(I142,Param!$Y$7:$AA$15,3,1)</f>
        <v>1</v>
      </c>
      <c r="K142" s="25" t="n">
        <f aca="false">IF(B142&gt;=2500,J142,IF(OR(M142="SSD",M142="NVME",O142="SSD",O142="NVME"),MIN(4,J142),MIN(3,J142)))</f>
        <v>1</v>
      </c>
      <c r="L142" s="31" t="s">
        <v>42</v>
      </c>
      <c r="M142" s="23" t="s">
        <v>61</v>
      </c>
      <c r="N142" s="23" t="s">
        <v>59</v>
      </c>
      <c r="O142" s="23" t="s">
        <v>61</v>
      </c>
      <c r="P142" s="23" t="s">
        <v>56</v>
      </c>
      <c r="Q142" s="23" t="s">
        <v>49</v>
      </c>
      <c r="R142" s="27" t="str">
        <f aca="false">VLOOKUP(K142,Param!$AA$7:$AB$15,2,0)</f>
        <v>INVENDABLE</v>
      </c>
      <c r="S142" s="32"/>
      <c r="T142" s="28"/>
      <c r="U142" s="28"/>
      <c r="V142" s="28"/>
      <c r="W142" s="28"/>
      <c r="X142" s="28"/>
      <c r="Y142" s="29"/>
      <c r="Z142" s="27"/>
      <c r="AA142" s="29"/>
      <c r="AB142" s="27"/>
      <c r="AC142" s="27"/>
      <c r="AD142" s="29"/>
      <c r="AE142" s="27"/>
      <c r="AF142" s="30"/>
      <c r="AG142" s="27"/>
      <c r="AH142" s="27"/>
      <c r="AI142" s="30"/>
      <c r="AJ142" s="30"/>
      <c r="AK142" s="27"/>
      <c r="AL142" s="30"/>
      <c r="AM142" s="27"/>
      <c r="AN142" s="27"/>
      <c r="AO142" s="27"/>
      <c r="AP142" s="27"/>
      <c r="AQ142" s="27"/>
      <c r="AR142" s="27"/>
    </row>
    <row r="143" customFormat="false" ht="13.8" hidden="false" customHeight="false" outlineLevel="0" collapsed="false">
      <c r="B143" s="23" t="n">
        <f aca="false">VALUE(RIGHT(L143,LEN(L143)-14))</f>
        <v>2500</v>
      </c>
      <c r="C143" s="24" t="n">
        <f aca="false">VLOOKUP(B143,Param!$K$7:$M$15,3,1)</f>
        <v>2</v>
      </c>
      <c r="D143" s="24" t="n">
        <f aca="false">VLOOKUP(M143&amp; TEXT(VALUE(LEFT(N143,LEN(N143)-2)),"00000")  ,Param!$S$7:$W$20,5,1)</f>
        <v>2</v>
      </c>
      <c r="E143" s="24" t="n">
        <f aca="false">IF(O143="",0,VLOOKUP(O143&amp; TEXT(VALUE(LEFT(P143,LEN(P143)-2)),"00000")  ,Param!$S$7:$W$20,5,1))</f>
        <v>4</v>
      </c>
      <c r="F143" s="24" t="n">
        <f aca="false">Param!$AE$7</f>
        <v>4</v>
      </c>
      <c r="G143" s="1" t="n">
        <f aca="false">MIN(F143,E143+D143)</f>
        <v>4</v>
      </c>
      <c r="H143" s="24" t="n">
        <f aca="false">VLOOKUP(VALUE(LEFT(Q143,LEN(Q143)-2)),Param!$O$7:$Q$15,3,1)</f>
        <v>1</v>
      </c>
      <c r="I143" s="24" t="n">
        <f aca="false">C143+H143+G143</f>
        <v>7</v>
      </c>
      <c r="J143" s="24" t="n">
        <f aca="false">VLOOKUP(I143,Param!$Y$7:$AA$15,3,1)</f>
        <v>4</v>
      </c>
      <c r="K143" s="25" t="n">
        <f aca="false">IF(B143&gt;=2500,J143,IF(OR(M143="SSD",M143="NVME",O143="SSD",O143="NVME"),MIN(4,J143),MIN(3,J143)))</f>
        <v>4</v>
      </c>
      <c r="L143" s="31" t="s">
        <v>42</v>
      </c>
      <c r="M143" s="23" t="s">
        <v>61</v>
      </c>
      <c r="N143" s="23" t="s">
        <v>60</v>
      </c>
      <c r="O143" s="23" t="s">
        <v>61</v>
      </c>
      <c r="P143" s="23" t="s">
        <v>56</v>
      </c>
      <c r="Q143" s="23" t="s">
        <v>49</v>
      </c>
      <c r="R143" s="27" t="str">
        <f aca="false">VLOOKUP(K143,Param!$AA$7:$AB$15,2,0)</f>
        <v>B</v>
      </c>
      <c r="S143" s="32"/>
      <c r="T143" s="28"/>
      <c r="U143" s="28"/>
      <c r="V143" s="28"/>
      <c r="W143" s="28"/>
      <c r="X143" s="28"/>
      <c r="Y143" s="29"/>
      <c r="Z143" s="27"/>
      <c r="AA143" s="29"/>
      <c r="AB143" s="27"/>
      <c r="AC143" s="27"/>
      <c r="AD143" s="29"/>
      <c r="AE143" s="27"/>
      <c r="AF143" s="30"/>
      <c r="AG143" s="27"/>
      <c r="AH143" s="27"/>
      <c r="AI143" s="30"/>
      <c r="AJ143" s="30"/>
      <c r="AK143" s="27"/>
      <c r="AL143" s="30"/>
      <c r="AM143" s="27"/>
      <c r="AN143" s="27"/>
      <c r="AO143" s="27"/>
      <c r="AP143" s="27"/>
      <c r="AQ143" s="27"/>
      <c r="AR143" s="27"/>
    </row>
    <row r="144" customFormat="false" ht="13.8" hidden="false" customHeight="false" outlineLevel="0" collapsed="false">
      <c r="B144" s="23" t="n">
        <f aca="false">VALUE(RIGHT(L144,LEN(L144)-14))</f>
        <v>2500</v>
      </c>
      <c r="C144" s="24" t="n">
        <f aca="false">VLOOKUP(B144,Param!$K$7:$M$15,3,1)</f>
        <v>2</v>
      </c>
      <c r="D144" s="24" t="n">
        <f aca="false">VLOOKUP(M144&amp; TEXT(VALUE(LEFT(N144,LEN(N144)-2)),"00000")  ,Param!$S$7:$W$20,5,1)</f>
        <v>3</v>
      </c>
      <c r="E144" s="24" t="n">
        <f aca="false">IF(O144="",0,VLOOKUP(O144&amp; TEXT(VALUE(LEFT(P144,LEN(P144)-2)),"00000")  ,Param!$S$7:$W$20,5,1))</f>
        <v>4</v>
      </c>
      <c r="F144" s="24" t="n">
        <f aca="false">Param!$AE$7</f>
        <v>4</v>
      </c>
      <c r="G144" s="1" t="n">
        <f aca="false">MIN(F144,E144+D144)</f>
        <v>4</v>
      </c>
      <c r="H144" s="24" t="n">
        <f aca="false">VLOOKUP(VALUE(LEFT(Q144,LEN(Q144)-2)),Param!$O$7:$Q$15,3,1)</f>
        <v>1</v>
      </c>
      <c r="I144" s="24" t="n">
        <f aca="false">C144+H144+G144</f>
        <v>7</v>
      </c>
      <c r="J144" s="24" t="n">
        <f aca="false">VLOOKUP(I144,Param!$Y$7:$AA$15,3,1)</f>
        <v>4</v>
      </c>
      <c r="K144" s="25" t="n">
        <f aca="false">IF(B144&gt;=2500,J144,IF(OR(M144="SSD",M144="NVME",O144="SSD",O144="NVME"),MIN(4,J144),MIN(3,J144)))</f>
        <v>4</v>
      </c>
      <c r="L144" s="31" t="s">
        <v>42</v>
      </c>
      <c r="M144" s="23" t="s">
        <v>61</v>
      </c>
      <c r="N144" s="23" t="s">
        <v>58</v>
      </c>
      <c r="O144" s="23" t="s">
        <v>61</v>
      </c>
      <c r="P144" s="23" t="s">
        <v>56</v>
      </c>
      <c r="Q144" s="23" t="s">
        <v>49</v>
      </c>
      <c r="R144" s="27" t="str">
        <f aca="false">VLOOKUP(K144,Param!$AA$7:$AB$15,2,0)</f>
        <v>B</v>
      </c>
      <c r="S144" s="32"/>
      <c r="T144" s="28"/>
      <c r="U144" s="28"/>
      <c r="V144" s="28"/>
      <c r="W144" s="28"/>
      <c r="X144" s="28"/>
      <c r="Y144" s="29"/>
      <c r="Z144" s="27"/>
      <c r="AA144" s="29"/>
      <c r="AB144" s="27"/>
      <c r="AC144" s="27"/>
      <c r="AD144" s="29"/>
      <c r="AE144" s="27"/>
      <c r="AF144" s="30"/>
      <c r="AG144" s="27"/>
      <c r="AH144" s="27"/>
      <c r="AI144" s="30"/>
      <c r="AJ144" s="30"/>
      <c r="AK144" s="27"/>
      <c r="AL144" s="30"/>
      <c r="AM144" s="27"/>
      <c r="AN144" s="27"/>
      <c r="AO144" s="27"/>
      <c r="AP144" s="27"/>
      <c r="AQ144" s="27"/>
      <c r="AR144" s="27"/>
    </row>
    <row r="145" customFormat="false" ht="13.8" hidden="false" customHeight="false" outlineLevel="0" collapsed="false">
      <c r="B145" s="23" t="n">
        <f aca="false">VALUE(RIGHT(L145,LEN(L145)-14))</f>
        <v>2500</v>
      </c>
      <c r="C145" s="24" t="n">
        <f aca="false">VLOOKUP(B145,Param!$K$7:$M$15,3,1)</f>
        <v>2</v>
      </c>
      <c r="D145" s="24" t="n">
        <f aca="false">VLOOKUP(M145&amp; TEXT(VALUE(LEFT(N145,LEN(N145)-2)),"00000")  ,Param!$S$7:$W$20,5,1)</f>
        <v>5</v>
      </c>
      <c r="E145" s="24" t="n">
        <f aca="false">IF(O145="",0,VLOOKUP(O145&amp; TEXT(VALUE(LEFT(P145,LEN(P145)-2)),"00000")  ,Param!$S$7:$W$20,5,1))</f>
        <v>4</v>
      </c>
      <c r="F145" s="24" t="n">
        <f aca="false">Param!$AE$7</f>
        <v>4</v>
      </c>
      <c r="G145" s="1" t="n">
        <f aca="false">MIN(F145,E145+D145)</f>
        <v>4</v>
      </c>
      <c r="H145" s="24" t="n">
        <f aca="false">VLOOKUP(VALUE(LEFT(Q145,LEN(Q145)-2)),Param!$O$7:$Q$15,3,1)</f>
        <v>1</v>
      </c>
      <c r="I145" s="24" t="n">
        <f aca="false">C145+H145+G145</f>
        <v>7</v>
      </c>
      <c r="J145" s="24" t="n">
        <f aca="false">VLOOKUP(I145,Param!$Y$7:$AA$15,3,1)</f>
        <v>4</v>
      </c>
      <c r="K145" s="25" t="n">
        <f aca="false">IF(B145&gt;=2500,J145,IF(OR(M145="SSD",M145="NVME",O145="SSD",O145="NVME"),MIN(4,J145),MIN(3,J145)))</f>
        <v>4</v>
      </c>
      <c r="L145" s="31" t="s">
        <v>42</v>
      </c>
      <c r="M145" s="23" t="s">
        <v>61</v>
      </c>
      <c r="N145" s="23" t="s">
        <v>54</v>
      </c>
      <c r="O145" s="23" t="s">
        <v>61</v>
      </c>
      <c r="P145" s="23" t="s">
        <v>56</v>
      </c>
      <c r="Q145" s="23" t="s">
        <v>49</v>
      </c>
      <c r="R145" s="27" t="str">
        <f aca="false">VLOOKUP(K145,Param!$AA$7:$AB$15,2,0)</f>
        <v>B</v>
      </c>
      <c r="S145" s="32"/>
      <c r="T145" s="28"/>
      <c r="U145" s="28"/>
      <c r="V145" s="28"/>
      <c r="W145" s="28"/>
      <c r="X145" s="28"/>
      <c r="Y145" s="29"/>
      <c r="Z145" s="27"/>
      <c r="AA145" s="29"/>
      <c r="AB145" s="27"/>
      <c r="AC145" s="27"/>
      <c r="AD145" s="29"/>
      <c r="AE145" s="27"/>
      <c r="AF145" s="30"/>
      <c r="AG145" s="27"/>
      <c r="AH145" s="27"/>
      <c r="AI145" s="30"/>
      <c r="AJ145" s="30"/>
      <c r="AK145" s="27"/>
      <c r="AL145" s="30"/>
      <c r="AM145" s="27"/>
      <c r="AN145" s="27"/>
      <c r="AO145" s="27"/>
      <c r="AP145" s="27"/>
      <c r="AQ145" s="27"/>
      <c r="AR145" s="27"/>
    </row>
    <row r="146" customFormat="false" ht="13.8" hidden="false" customHeight="false" outlineLevel="0" collapsed="false">
      <c r="B146" s="23" t="n">
        <f aca="false">VALUE(RIGHT(L146,LEN(L146)-14))</f>
        <v>2500</v>
      </c>
      <c r="C146" s="24" t="n">
        <f aca="false">VLOOKUP(B146,Param!$K$7:$M$15,3,1)</f>
        <v>2</v>
      </c>
      <c r="D146" s="24" t="n">
        <f aca="false">VLOOKUP(M146&amp; TEXT(VALUE(LEFT(N146,LEN(N146)-2)),"00000")  ,Param!$S$7:$W$20,5,1)</f>
        <v>5</v>
      </c>
      <c r="E146" s="24" t="n">
        <f aca="false">IF(O146="",0,VLOOKUP(O146&amp; TEXT(VALUE(LEFT(P146,LEN(P146)-2)),"00000")  ,Param!$S$7:$W$20,5,1))</f>
        <v>4</v>
      </c>
      <c r="F146" s="24" t="n">
        <f aca="false">Param!$AE$7</f>
        <v>4</v>
      </c>
      <c r="G146" s="1" t="n">
        <f aca="false">MIN(F146,E146+D146)</f>
        <v>4</v>
      </c>
      <c r="H146" s="24" t="n">
        <f aca="false">VLOOKUP(VALUE(LEFT(Q146,LEN(Q146)-2)),Param!$O$7:$Q$15,3,1)</f>
        <v>-8</v>
      </c>
      <c r="I146" s="24" t="n">
        <f aca="false">C146+H146+G146</f>
        <v>-2</v>
      </c>
      <c r="J146" s="24" t="n">
        <f aca="false">VLOOKUP(I146,Param!$Y$7:$AA$15,3,1)</f>
        <v>1</v>
      </c>
      <c r="K146" s="25" t="n">
        <f aca="false">IF(B146&gt;=2500,J146,IF(OR(M146="SSD",M146="NVME",O146="SSD",O146="NVME"),MIN(4,J146),MIN(3,J146)))</f>
        <v>1</v>
      </c>
      <c r="L146" s="31" t="s">
        <v>42</v>
      </c>
      <c r="M146" s="23" t="s">
        <v>61</v>
      </c>
      <c r="N146" s="23" t="s">
        <v>44</v>
      </c>
      <c r="O146" s="23" t="s">
        <v>61</v>
      </c>
      <c r="P146" s="23" t="s">
        <v>56</v>
      </c>
      <c r="Q146" s="23" t="s">
        <v>48</v>
      </c>
      <c r="R146" s="27" t="str">
        <f aca="false">VLOOKUP(K146,Param!$AA$7:$AB$15,2,0)</f>
        <v>INVENDABLE</v>
      </c>
      <c r="S146" s="32"/>
      <c r="T146" s="28"/>
      <c r="U146" s="28"/>
      <c r="V146" s="28"/>
      <c r="W146" s="28"/>
      <c r="X146" s="28"/>
      <c r="Y146" s="29"/>
      <c r="Z146" s="27"/>
      <c r="AA146" s="29"/>
      <c r="AB146" s="27"/>
      <c r="AC146" s="27"/>
      <c r="AD146" s="29"/>
      <c r="AE146" s="27"/>
      <c r="AF146" s="30"/>
      <c r="AG146" s="27"/>
      <c r="AH146" s="27"/>
      <c r="AI146" s="30"/>
      <c r="AJ146" s="30"/>
      <c r="AK146" s="27"/>
      <c r="AL146" s="30"/>
      <c r="AM146" s="27"/>
      <c r="AN146" s="27"/>
      <c r="AO146" s="27"/>
      <c r="AP146" s="27"/>
      <c r="AQ146" s="27"/>
      <c r="AR146" s="27"/>
    </row>
    <row r="147" customFormat="false" ht="13.8" hidden="false" customHeight="false" outlineLevel="0" collapsed="false">
      <c r="B147" s="23" t="n">
        <f aca="false">VALUE(RIGHT(L147,LEN(L147)-14))</f>
        <v>2500</v>
      </c>
      <c r="C147" s="24" t="n">
        <f aca="false">VLOOKUP(B147,Param!$K$7:$M$15,3,1)</f>
        <v>2</v>
      </c>
      <c r="D147" s="24" t="n">
        <f aca="false">VLOOKUP(M147&amp; TEXT(VALUE(LEFT(N147,LEN(N147)-2)),"00000")  ,Param!$S$7:$W$20,5,1)</f>
        <v>5</v>
      </c>
      <c r="E147" s="24" t="n">
        <f aca="false">IF(O147="",0,VLOOKUP(O147&amp; TEXT(VALUE(LEFT(P147,LEN(P147)-2)),"00000")  ,Param!$S$7:$W$20,5,1))</f>
        <v>4</v>
      </c>
      <c r="F147" s="24" t="n">
        <f aca="false">Param!$AE$7</f>
        <v>4</v>
      </c>
      <c r="G147" s="1" t="n">
        <f aca="false">MIN(F147,E147+D147)</f>
        <v>4</v>
      </c>
      <c r="H147" s="24" t="n">
        <f aca="false">VLOOKUP(VALUE(LEFT(Q147,LEN(Q147)-2)),Param!$O$7:$Q$15,3,1)</f>
        <v>3</v>
      </c>
      <c r="I147" s="24" t="n">
        <f aca="false">C147+H147+G147</f>
        <v>9</v>
      </c>
      <c r="J147" s="24" t="n">
        <f aca="false">VLOOKUP(I147,Param!$Y$7:$AA$15,3,1)</f>
        <v>5</v>
      </c>
      <c r="K147" s="25" t="n">
        <f aca="false">IF(B147&gt;=2500,J147,IF(OR(M147="SSD",M147="NVME",O147="SSD",O147="NVME"),MIN(4,J147),MIN(3,J147)))</f>
        <v>5</v>
      </c>
      <c r="L147" s="31" t="s">
        <v>42</v>
      </c>
      <c r="M147" s="23" t="s">
        <v>61</v>
      </c>
      <c r="N147" s="23" t="s">
        <v>44</v>
      </c>
      <c r="O147" s="23" t="s">
        <v>61</v>
      </c>
      <c r="P147" s="23" t="s">
        <v>56</v>
      </c>
      <c r="Q147" s="23" t="s">
        <v>55</v>
      </c>
      <c r="R147" s="27" t="str">
        <f aca="false">VLOOKUP(K147,Param!$AA$7:$AB$15,2,0)</f>
        <v>A</v>
      </c>
      <c r="S147" s="32"/>
      <c r="T147" s="28"/>
      <c r="U147" s="28"/>
      <c r="V147" s="28"/>
      <c r="W147" s="28"/>
      <c r="X147" s="28"/>
      <c r="Y147" s="29"/>
      <c r="Z147" s="27"/>
      <c r="AA147" s="29"/>
      <c r="AB147" s="27"/>
      <c r="AC147" s="27"/>
      <c r="AD147" s="29"/>
      <c r="AE147" s="27"/>
      <c r="AF147" s="30"/>
      <c r="AG147" s="27"/>
      <c r="AH147" s="27"/>
      <c r="AI147" s="30"/>
      <c r="AJ147" s="30"/>
      <c r="AK147" s="27"/>
      <c r="AL147" s="30"/>
      <c r="AM147" s="27"/>
      <c r="AN147" s="27"/>
      <c r="AO147" s="27"/>
      <c r="AP147" s="27"/>
      <c r="AQ147" s="27"/>
      <c r="AR147" s="27"/>
    </row>
    <row r="148" customFormat="false" ht="13.8" hidden="false" customHeight="false" outlineLevel="0" collapsed="false">
      <c r="B148" s="23" t="n">
        <f aca="false">VALUE(RIGHT(L148,LEN(L148)-14))</f>
        <v>2500</v>
      </c>
      <c r="C148" s="24" t="n">
        <f aca="false">VLOOKUP(B148,Param!$K$7:$M$15,3,1)</f>
        <v>2</v>
      </c>
      <c r="D148" s="24" t="n">
        <f aca="false">VLOOKUP(M148&amp; TEXT(VALUE(LEFT(N148,LEN(N148)-2)),"00000")  ,Param!$S$7:$W$20,5,1)</f>
        <v>5</v>
      </c>
      <c r="E148" s="24" t="n">
        <f aca="false">IF(O148="",0,VLOOKUP(O148&amp; TEXT(VALUE(LEFT(P148,LEN(P148)-2)),"00000")  ,Param!$S$7:$W$20,5,1))</f>
        <v>4</v>
      </c>
      <c r="F148" s="24" t="n">
        <f aca="false">Param!$AE$7</f>
        <v>4</v>
      </c>
      <c r="G148" s="1" t="n">
        <f aca="false">MIN(F148,E148+D148)</f>
        <v>4</v>
      </c>
      <c r="H148" s="24" t="n">
        <f aca="false">VLOOKUP(VALUE(LEFT(Q148,LEN(Q148)-2)),Param!$O$7:$Q$15,3,1)</f>
        <v>4</v>
      </c>
      <c r="I148" s="24" t="n">
        <f aca="false">C148+H148+G148</f>
        <v>10</v>
      </c>
      <c r="J148" s="24" t="n">
        <f aca="false">VLOOKUP(I148,Param!$Y$7:$AA$15,3,1)</f>
        <v>5</v>
      </c>
      <c r="K148" s="25" t="n">
        <f aca="false">IF(B148&gt;=2500,J148,IF(OR(M148="SSD",M148="NVME",O148="SSD",O148="NVME"),MIN(4,J148),MIN(3,J148)))</f>
        <v>5</v>
      </c>
      <c r="L148" s="31" t="s">
        <v>42</v>
      </c>
      <c r="M148" s="23" t="s">
        <v>61</v>
      </c>
      <c r="N148" s="23" t="s">
        <v>44</v>
      </c>
      <c r="O148" s="23" t="s">
        <v>61</v>
      </c>
      <c r="P148" s="23" t="s">
        <v>56</v>
      </c>
      <c r="Q148" s="23" t="s">
        <v>45</v>
      </c>
      <c r="R148" s="27" t="str">
        <f aca="false">VLOOKUP(K148,Param!$AA$7:$AB$15,2,0)</f>
        <v>A</v>
      </c>
      <c r="S148" s="32"/>
      <c r="T148" s="28"/>
      <c r="U148" s="28"/>
      <c r="V148" s="28"/>
      <c r="W148" s="28"/>
      <c r="X148" s="28"/>
      <c r="Y148" s="29"/>
      <c r="Z148" s="27"/>
      <c r="AA148" s="29"/>
      <c r="AB148" s="27"/>
      <c r="AC148" s="27"/>
      <c r="AD148" s="29"/>
      <c r="AE148" s="27"/>
      <c r="AF148" s="30"/>
      <c r="AG148" s="27"/>
      <c r="AH148" s="27"/>
      <c r="AI148" s="30"/>
      <c r="AJ148" s="30"/>
      <c r="AK148" s="27"/>
      <c r="AL148" s="30"/>
      <c r="AM148" s="27"/>
      <c r="AN148" s="27"/>
      <c r="AO148" s="27"/>
      <c r="AP148" s="27"/>
      <c r="AQ148" s="27"/>
      <c r="AR148" s="27"/>
    </row>
    <row r="149" customFormat="false" ht="13.8" hidden="false" customHeight="false" outlineLevel="0" collapsed="false">
      <c r="B149" s="23" t="n">
        <f aca="false">VALUE(RIGHT(L149,LEN(L149)-14))</f>
        <v>3999</v>
      </c>
      <c r="C149" s="24" t="n">
        <f aca="false">VLOOKUP(B149,Param!$K$7:$M$15,3,1)</f>
        <v>2</v>
      </c>
      <c r="D149" s="24" t="n">
        <f aca="false">VLOOKUP(M149&amp; TEXT(VALUE(LEFT(N149,LEN(N149)-2)),"00000")  ,Param!$S$7:$W$20,5,1)</f>
        <v>-8</v>
      </c>
      <c r="E149" s="24" t="n">
        <f aca="false">IF(O149="",0,VLOOKUP(O149&amp; TEXT(VALUE(LEFT(P149,LEN(P149)-2)),"00000")  ,Param!$S$7:$W$20,5,1))</f>
        <v>4</v>
      </c>
      <c r="F149" s="24" t="n">
        <f aca="false">Param!$AE$7</f>
        <v>4</v>
      </c>
      <c r="G149" s="1" t="n">
        <f aca="false">MIN(F149,E149+D149)</f>
        <v>-4</v>
      </c>
      <c r="H149" s="24" t="n">
        <f aca="false">VLOOKUP(VALUE(LEFT(Q149,LEN(Q149)-2)),Param!$O$7:$Q$15,3,1)</f>
        <v>1</v>
      </c>
      <c r="I149" s="24" t="n">
        <f aca="false">C149+H149+G149</f>
        <v>-1</v>
      </c>
      <c r="J149" s="24" t="n">
        <f aca="false">VLOOKUP(I149,Param!$Y$7:$AA$15,3,1)</f>
        <v>1</v>
      </c>
      <c r="K149" s="25" t="n">
        <f aca="false">IF(B149&gt;=2500,J149,IF(OR(M149="SSD",M149="NVME",O149="SSD",O149="NVME"),MIN(4,J149),MIN(3,J149)))</f>
        <v>1</v>
      </c>
      <c r="L149" s="36" t="s">
        <v>62</v>
      </c>
      <c r="M149" s="23" t="s">
        <v>61</v>
      </c>
      <c r="N149" s="23" t="s">
        <v>59</v>
      </c>
      <c r="O149" s="23" t="s">
        <v>61</v>
      </c>
      <c r="P149" s="23" t="s">
        <v>56</v>
      </c>
      <c r="Q149" s="23" t="s">
        <v>49</v>
      </c>
      <c r="R149" s="27" t="str">
        <f aca="false">VLOOKUP(K149,Param!$AA$7:$AB$15,2,0)</f>
        <v>INVENDABLE</v>
      </c>
      <c r="S149" s="32"/>
      <c r="T149" s="28"/>
      <c r="U149" s="28"/>
      <c r="V149" s="28"/>
      <c r="W149" s="28"/>
      <c r="X149" s="28"/>
      <c r="Y149" s="29"/>
      <c r="Z149" s="27"/>
      <c r="AA149" s="29"/>
      <c r="AB149" s="27"/>
      <c r="AC149" s="27"/>
      <c r="AD149" s="29"/>
      <c r="AE149" s="27"/>
      <c r="AF149" s="30"/>
      <c r="AG149" s="27"/>
      <c r="AH149" s="27"/>
      <c r="AI149" s="30"/>
      <c r="AJ149" s="30"/>
      <c r="AK149" s="27"/>
      <c r="AL149" s="30"/>
      <c r="AM149" s="27"/>
      <c r="AN149" s="27"/>
      <c r="AO149" s="27"/>
      <c r="AP149" s="27"/>
      <c r="AQ149" s="27"/>
      <c r="AR149" s="27"/>
    </row>
    <row r="150" customFormat="false" ht="13.8" hidden="false" customHeight="false" outlineLevel="0" collapsed="false">
      <c r="B150" s="23" t="n">
        <f aca="false">VALUE(RIGHT(L150,LEN(L150)-14))</f>
        <v>3999</v>
      </c>
      <c r="C150" s="24" t="n">
        <f aca="false">VLOOKUP(B150,Param!$K$7:$M$15,3,1)</f>
        <v>2</v>
      </c>
      <c r="D150" s="24" t="n">
        <f aca="false">VLOOKUP(M150&amp; TEXT(VALUE(LEFT(N150,LEN(N150)-2)),"00000")  ,Param!$S$7:$W$20,5,1)</f>
        <v>2</v>
      </c>
      <c r="E150" s="24" t="n">
        <f aca="false">IF(O150="",0,VLOOKUP(O150&amp; TEXT(VALUE(LEFT(P150,LEN(P150)-2)),"00000")  ,Param!$S$7:$W$20,5,1))</f>
        <v>4</v>
      </c>
      <c r="F150" s="24" t="n">
        <f aca="false">Param!$AE$7</f>
        <v>4</v>
      </c>
      <c r="G150" s="1" t="n">
        <f aca="false">MIN(F150,E150+D150)</f>
        <v>4</v>
      </c>
      <c r="H150" s="24" t="n">
        <f aca="false">VLOOKUP(VALUE(LEFT(Q150,LEN(Q150)-2)),Param!$O$7:$Q$15,3,1)</f>
        <v>1</v>
      </c>
      <c r="I150" s="24" t="n">
        <f aca="false">C150+H150+G150</f>
        <v>7</v>
      </c>
      <c r="J150" s="24" t="n">
        <f aca="false">VLOOKUP(I150,Param!$Y$7:$AA$15,3,1)</f>
        <v>4</v>
      </c>
      <c r="K150" s="25" t="n">
        <f aca="false">IF(B150&gt;=2500,J150,IF(OR(M150="SSD",M150="NVME",O150="SSD",O150="NVME"),MIN(4,J150),MIN(3,J150)))</f>
        <v>4</v>
      </c>
      <c r="L150" s="36" t="s">
        <v>62</v>
      </c>
      <c r="M150" s="23" t="s">
        <v>61</v>
      </c>
      <c r="N150" s="23" t="s">
        <v>60</v>
      </c>
      <c r="O150" s="23" t="s">
        <v>61</v>
      </c>
      <c r="P150" s="23" t="s">
        <v>56</v>
      </c>
      <c r="Q150" s="23" t="s">
        <v>49</v>
      </c>
      <c r="R150" s="27" t="str">
        <f aca="false">VLOOKUP(K150,Param!$AA$7:$AB$15,2,0)</f>
        <v>B</v>
      </c>
      <c r="S150" s="32"/>
      <c r="T150" s="28"/>
      <c r="U150" s="28"/>
      <c r="V150" s="28"/>
      <c r="W150" s="28"/>
      <c r="X150" s="28"/>
      <c r="Y150" s="29"/>
      <c r="Z150" s="27"/>
      <c r="AA150" s="29"/>
      <c r="AB150" s="27"/>
      <c r="AC150" s="27"/>
      <c r="AD150" s="29"/>
      <c r="AE150" s="27"/>
      <c r="AF150" s="30"/>
      <c r="AG150" s="27"/>
      <c r="AH150" s="27"/>
      <c r="AI150" s="30"/>
      <c r="AJ150" s="30"/>
      <c r="AK150" s="27"/>
      <c r="AL150" s="30"/>
      <c r="AM150" s="27"/>
      <c r="AN150" s="27"/>
      <c r="AO150" s="27"/>
      <c r="AP150" s="27"/>
      <c r="AQ150" s="27"/>
      <c r="AR150" s="27"/>
    </row>
    <row r="151" customFormat="false" ht="13.8" hidden="false" customHeight="false" outlineLevel="0" collapsed="false">
      <c r="B151" s="23" t="n">
        <f aca="false">VALUE(RIGHT(L151,LEN(L151)-14))</f>
        <v>3999</v>
      </c>
      <c r="C151" s="24" t="n">
        <f aca="false">VLOOKUP(B151,Param!$K$7:$M$15,3,1)</f>
        <v>2</v>
      </c>
      <c r="D151" s="24" t="n">
        <f aca="false">VLOOKUP(M151&amp; TEXT(VALUE(LEFT(N151,LEN(N151)-2)),"00000")  ,Param!$S$7:$W$20,5,1)</f>
        <v>3</v>
      </c>
      <c r="E151" s="24" t="n">
        <f aca="false">IF(O151="",0,VLOOKUP(O151&amp; TEXT(VALUE(LEFT(P151,LEN(P151)-2)),"00000")  ,Param!$S$7:$W$20,5,1))</f>
        <v>4</v>
      </c>
      <c r="F151" s="24" t="n">
        <f aca="false">Param!$AE$7</f>
        <v>4</v>
      </c>
      <c r="G151" s="1" t="n">
        <f aca="false">MIN(F151,E151+D151)</f>
        <v>4</v>
      </c>
      <c r="H151" s="24" t="n">
        <f aca="false">VLOOKUP(VALUE(LEFT(Q151,LEN(Q151)-2)),Param!$O$7:$Q$15,3,1)</f>
        <v>1</v>
      </c>
      <c r="I151" s="24" t="n">
        <f aca="false">C151+H151+G151</f>
        <v>7</v>
      </c>
      <c r="J151" s="24" t="n">
        <f aca="false">VLOOKUP(I151,Param!$Y$7:$AA$15,3,1)</f>
        <v>4</v>
      </c>
      <c r="K151" s="25" t="n">
        <f aca="false">IF(B151&gt;=2500,J151,IF(OR(M151="SSD",M151="NVME",O151="SSD",O151="NVME"),MIN(4,J151),MIN(3,J151)))</f>
        <v>4</v>
      </c>
      <c r="L151" s="36" t="s">
        <v>62</v>
      </c>
      <c r="M151" s="23" t="s">
        <v>61</v>
      </c>
      <c r="N151" s="23" t="s">
        <v>58</v>
      </c>
      <c r="O151" s="23" t="s">
        <v>61</v>
      </c>
      <c r="P151" s="23" t="s">
        <v>56</v>
      </c>
      <c r="Q151" s="23" t="s">
        <v>49</v>
      </c>
      <c r="R151" s="27" t="str">
        <f aca="false">VLOOKUP(K151,Param!$AA$7:$AB$15,2,0)</f>
        <v>B</v>
      </c>
      <c r="S151" s="32"/>
      <c r="T151" s="28"/>
      <c r="U151" s="28"/>
      <c r="V151" s="28"/>
      <c r="W151" s="28"/>
      <c r="X151" s="28"/>
      <c r="Y151" s="29"/>
      <c r="Z151" s="27"/>
      <c r="AA151" s="29"/>
      <c r="AB151" s="27"/>
      <c r="AC151" s="27"/>
      <c r="AD151" s="29"/>
      <c r="AE151" s="27"/>
      <c r="AF151" s="30"/>
      <c r="AG151" s="27"/>
      <c r="AH151" s="27"/>
      <c r="AI151" s="30"/>
      <c r="AJ151" s="30"/>
      <c r="AK151" s="27"/>
      <c r="AL151" s="30"/>
      <c r="AM151" s="27"/>
      <c r="AN151" s="27"/>
      <c r="AO151" s="27"/>
      <c r="AP151" s="27"/>
      <c r="AQ151" s="27"/>
      <c r="AR151" s="27"/>
    </row>
    <row r="152" customFormat="false" ht="13.8" hidden="false" customHeight="false" outlineLevel="0" collapsed="false">
      <c r="B152" s="23" t="n">
        <f aca="false">VALUE(RIGHT(L152,LEN(L152)-14))</f>
        <v>3999</v>
      </c>
      <c r="C152" s="24" t="n">
        <f aca="false">VLOOKUP(B152,Param!$K$7:$M$15,3,1)</f>
        <v>2</v>
      </c>
      <c r="D152" s="24" t="n">
        <f aca="false">VLOOKUP(M152&amp; TEXT(VALUE(LEFT(N152,LEN(N152)-2)),"00000")  ,Param!$S$7:$W$20,5,1)</f>
        <v>5</v>
      </c>
      <c r="E152" s="24" t="n">
        <f aca="false">IF(O152="",0,VLOOKUP(O152&amp; TEXT(VALUE(LEFT(P152,LEN(P152)-2)),"00000")  ,Param!$S$7:$W$20,5,1))</f>
        <v>4</v>
      </c>
      <c r="F152" s="24" t="n">
        <f aca="false">Param!$AE$7</f>
        <v>4</v>
      </c>
      <c r="G152" s="1" t="n">
        <f aca="false">MIN(F152,E152+D152)</f>
        <v>4</v>
      </c>
      <c r="H152" s="24" t="n">
        <f aca="false">VLOOKUP(VALUE(LEFT(Q152,LEN(Q152)-2)),Param!$O$7:$Q$15,3,1)</f>
        <v>1</v>
      </c>
      <c r="I152" s="24" t="n">
        <f aca="false">C152+H152+G152</f>
        <v>7</v>
      </c>
      <c r="J152" s="24" t="n">
        <f aca="false">VLOOKUP(I152,Param!$Y$7:$AA$15,3,1)</f>
        <v>4</v>
      </c>
      <c r="K152" s="25" t="n">
        <f aca="false">IF(B152&gt;=2500,J152,IF(OR(M152="SSD",M152="NVME",O152="SSD",O152="NVME"),MIN(4,J152),MIN(3,J152)))</f>
        <v>4</v>
      </c>
      <c r="L152" s="36" t="s">
        <v>62</v>
      </c>
      <c r="M152" s="23" t="s">
        <v>61</v>
      </c>
      <c r="N152" s="23" t="s">
        <v>54</v>
      </c>
      <c r="O152" s="23" t="s">
        <v>61</v>
      </c>
      <c r="P152" s="23" t="s">
        <v>56</v>
      </c>
      <c r="Q152" s="23" t="s">
        <v>49</v>
      </c>
      <c r="R152" s="27" t="str">
        <f aca="false">VLOOKUP(K152,Param!$AA$7:$AB$15,2,0)</f>
        <v>B</v>
      </c>
      <c r="S152" s="32"/>
      <c r="T152" s="28"/>
      <c r="U152" s="28"/>
      <c r="V152" s="28"/>
      <c r="W152" s="28"/>
      <c r="X152" s="28"/>
      <c r="Y152" s="29"/>
      <c r="Z152" s="27"/>
      <c r="AA152" s="29"/>
      <c r="AB152" s="27"/>
      <c r="AC152" s="27"/>
      <c r="AD152" s="29"/>
      <c r="AE152" s="27"/>
      <c r="AF152" s="30"/>
      <c r="AG152" s="27"/>
      <c r="AH152" s="27"/>
      <c r="AI152" s="30"/>
      <c r="AJ152" s="30"/>
      <c r="AK152" s="27"/>
      <c r="AL152" s="30"/>
      <c r="AM152" s="27"/>
      <c r="AN152" s="27"/>
      <c r="AO152" s="27"/>
      <c r="AP152" s="27"/>
      <c r="AQ152" s="27"/>
      <c r="AR152" s="27"/>
    </row>
    <row r="153" customFormat="false" ht="13.8" hidden="false" customHeight="false" outlineLevel="0" collapsed="false">
      <c r="B153" s="23" t="n">
        <f aca="false">VALUE(RIGHT(L153,LEN(L153)-14))</f>
        <v>3999</v>
      </c>
      <c r="C153" s="24" t="n">
        <f aca="false">VLOOKUP(B153,Param!$K$7:$M$15,3,1)</f>
        <v>2</v>
      </c>
      <c r="D153" s="24" t="n">
        <f aca="false">VLOOKUP(M153&amp; TEXT(VALUE(LEFT(N153,LEN(N153)-2)),"00000")  ,Param!$S$7:$W$20,5,1)</f>
        <v>5</v>
      </c>
      <c r="E153" s="24" t="n">
        <f aca="false">IF(O153="",0,VLOOKUP(O153&amp; TEXT(VALUE(LEFT(P153,LEN(P153)-2)),"00000")  ,Param!$S$7:$W$20,5,1))</f>
        <v>4</v>
      </c>
      <c r="F153" s="24" t="n">
        <f aca="false">Param!$AE$7</f>
        <v>4</v>
      </c>
      <c r="G153" s="1" t="n">
        <f aca="false">MIN(F153,E153+D153)</f>
        <v>4</v>
      </c>
      <c r="H153" s="24" t="n">
        <f aca="false">VLOOKUP(VALUE(LEFT(Q153,LEN(Q153)-2)),Param!$O$7:$Q$15,3,1)</f>
        <v>3</v>
      </c>
      <c r="I153" s="24" t="n">
        <f aca="false">C153+H153+G153</f>
        <v>9</v>
      </c>
      <c r="J153" s="24" t="n">
        <f aca="false">VLOOKUP(I153,Param!$Y$7:$AA$15,3,1)</f>
        <v>5</v>
      </c>
      <c r="K153" s="25" t="n">
        <f aca="false">IF(B153&gt;=2500,J153,IF(OR(M153="SSD",M153="NVME",O153="SSD",O153="NVME"),MIN(4,J153),MIN(3,J153)))</f>
        <v>5</v>
      </c>
      <c r="L153" s="36" t="s">
        <v>62</v>
      </c>
      <c r="M153" s="23" t="s">
        <v>61</v>
      </c>
      <c r="N153" s="23" t="s">
        <v>44</v>
      </c>
      <c r="O153" s="23" t="s">
        <v>61</v>
      </c>
      <c r="P153" s="23" t="s">
        <v>56</v>
      </c>
      <c r="Q153" s="23" t="s">
        <v>55</v>
      </c>
      <c r="R153" s="27" t="str">
        <f aca="false">VLOOKUP(K153,Param!$AA$7:$AB$15,2,0)</f>
        <v>A</v>
      </c>
      <c r="S153" s="32"/>
      <c r="T153" s="28"/>
      <c r="U153" s="28"/>
      <c r="V153" s="28"/>
      <c r="W153" s="28"/>
      <c r="X153" s="28"/>
      <c r="Y153" s="29"/>
      <c r="Z153" s="27"/>
      <c r="AA153" s="29"/>
      <c r="AB153" s="27"/>
      <c r="AC153" s="27"/>
      <c r="AD153" s="29"/>
      <c r="AE153" s="27"/>
      <c r="AF153" s="30"/>
      <c r="AG153" s="27"/>
      <c r="AH153" s="27"/>
      <c r="AI153" s="30"/>
      <c r="AJ153" s="30"/>
      <c r="AK153" s="27"/>
      <c r="AL153" s="30"/>
      <c r="AM153" s="27"/>
      <c r="AN153" s="27"/>
      <c r="AO153" s="27"/>
      <c r="AP153" s="27"/>
      <c r="AQ153" s="27"/>
      <c r="AR153" s="27"/>
    </row>
    <row r="154" customFormat="false" ht="13.8" hidden="false" customHeight="false" outlineLevel="0" collapsed="false">
      <c r="B154" s="23" t="n">
        <f aca="false">VALUE(RIGHT(L154,LEN(L154)-14))</f>
        <v>3999</v>
      </c>
      <c r="C154" s="24" t="n">
        <f aca="false">VLOOKUP(B154,Param!$K$7:$M$15,3,1)</f>
        <v>2</v>
      </c>
      <c r="D154" s="24" t="n">
        <f aca="false">VLOOKUP(M154&amp; TEXT(VALUE(LEFT(N154,LEN(N154)-2)),"00000")  ,Param!$S$7:$W$20,5,1)</f>
        <v>5</v>
      </c>
      <c r="E154" s="24" t="n">
        <f aca="false">IF(O154="",0,VLOOKUP(O154&amp; TEXT(VALUE(LEFT(P154,LEN(P154)-2)),"00000")  ,Param!$S$7:$W$20,5,1))</f>
        <v>4</v>
      </c>
      <c r="F154" s="24" t="n">
        <f aca="false">Param!$AE$7</f>
        <v>4</v>
      </c>
      <c r="G154" s="1" t="n">
        <f aca="false">MIN(F154,E154+D154)</f>
        <v>4</v>
      </c>
      <c r="H154" s="24" t="n">
        <f aca="false">VLOOKUP(VALUE(LEFT(Q154,LEN(Q154)-2)),Param!$O$7:$Q$15,3,1)</f>
        <v>-8</v>
      </c>
      <c r="I154" s="24" t="n">
        <f aca="false">C154+H154+G154</f>
        <v>-2</v>
      </c>
      <c r="J154" s="24" t="n">
        <f aca="false">VLOOKUP(I154,Param!$Y$7:$AA$15,3,1)</f>
        <v>1</v>
      </c>
      <c r="K154" s="25" t="n">
        <f aca="false">IF(B154&gt;=2500,J154,IF(OR(M154="SSD",M154="NVME",O154="SSD",O154="NVME"),MIN(4,J154),MIN(3,J154)))</f>
        <v>1</v>
      </c>
      <c r="L154" s="36" t="s">
        <v>62</v>
      </c>
      <c r="M154" s="23" t="s">
        <v>61</v>
      </c>
      <c r="N154" s="23" t="s">
        <v>44</v>
      </c>
      <c r="O154" s="23" t="s">
        <v>61</v>
      </c>
      <c r="P154" s="23" t="s">
        <v>56</v>
      </c>
      <c r="Q154" s="23" t="s">
        <v>48</v>
      </c>
      <c r="R154" s="27" t="str">
        <f aca="false">VLOOKUP(K154,Param!$AA$7:$AB$15,2,0)</f>
        <v>INVENDABLE</v>
      </c>
      <c r="S154" s="32"/>
      <c r="T154" s="28"/>
      <c r="U154" s="28"/>
      <c r="V154" s="28"/>
      <c r="W154" s="28"/>
      <c r="X154" s="28"/>
      <c r="Y154" s="29"/>
      <c r="Z154" s="27"/>
      <c r="AA154" s="29"/>
      <c r="AB154" s="27"/>
      <c r="AC154" s="27"/>
      <c r="AD154" s="29"/>
      <c r="AE154" s="27"/>
      <c r="AF154" s="30"/>
      <c r="AG154" s="27"/>
      <c r="AH154" s="27"/>
      <c r="AI154" s="30"/>
      <c r="AJ154" s="30"/>
      <c r="AK154" s="27"/>
      <c r="AL154" s="30"/>
      <c r="AM154" s="27"/>
      <c r="AN154" s="27"/>
      <c r="AO154" s="27"/>
      <c r="AP154" s="27"/>
      <c r="AQ154" s="27"/>
      <c r="AR154" s="27"/>
    </row>
    <row r="155" customFormat="false" ht="13.8" hidden="false" customHeight="false" outlineLevel="0" collapsed="false">
      <c r="B155" s="23" t="n">
        <f aca="false">VALUE(RIGHT(L155,LEN(L155)-14))</f>
        <v>3999</v>
      </c>
      <c r="C155" s="24" t="n">
        <f aca="false">VLOOKUP(B155,Param!$K$7:$M$15,3,1)</f>
        <v>2</v>
      </c>
      <c r="D155" s="24" t="n">
        <f aca="false">VLOOKUP(M155&amp; TEXT(VALUE(LEFT(N155,LEN(N155)-2)),"00000")  ,Param!$S$7:$W$20,5,1)</f>
        <v>5</v>
      </c>
      <c r="E155" s="24" t="n">
        <f aca="false">IF(O155="",0,VLOOKUP(O155&amp; TEXT(VALUE(LEFT(P155,LEN(P155)-2)),"00000")  ,Param!$S$7:$W$20,5,1))</f>
        <v>4</v>
      </c>
      <c r="F155" s="24" t="n">
        <f aca="false">Param!$AE$7</f>
        <v>4</v>
      </c>
      <c r="G155" s="1" t="n">
        <f aca="false">MIN(F155,E155+D155)</f>
        <v>4</v>
      </c>
      <c r="H155" s="24" t="n">
        <f aca="false">VLOOKUP(VALUE(LEFT(Q155,LEN(Q155)-2)),Param!$O$7:$Q$15,3,1)</f>
        <v>4</v>
      </c>
      <c r="I155" s="24" t="n">
        <f aca="false">C155+H155+G155</f>
        <v>10</v>
      </c>
      <c r="J155" s="24" t="n">
        <f aca="false">VLOOKUP(I155,Param!$Y$7:$AA$15,3,1)</f>
        <v>5</v>
      </c>
      <c r="K155" s="25" t="n">
        <f aca="false">IF(B155&gt;=2500,J155,IF(OR(M155="SSD",M155="NVME",O155="SSD",O155="NVME"),MIN(4,J155),MIN(3,J155)))</f>
        <v>5</v>
      </c>
      <c r="L155" s="36" t="s">
        <v>62</v>
      </c>
      <c r="M155" s="23" t="s">
        <v>61</v>
      </c>
      <c r="N155" s="23" t="s">
        <v>44</v>
      </c>
      <c r="O155" s="23" t="s">
        <v>61</v>
      </c>
      <c r="P155" s="23" t="s">
        <v>56</v>
      </c>
      <c r="Q155" s="23" t="s">
        <v>45</v>
      </c>
      <c r="R155" s="27" t="str">
        <f aca="false">VLOOKUP(K155,Param!$AA$7:$AB$15,2,0)</f>
        <v>A</v>
      </c>
      <c r="S155" s="32"/>
      <c r="T155" s="28"/>
      <c r="U155" s="28"/>
      <c r="V155" s="28"/>
      <c r="W155" s="28"/>
      <c r="X155" s="28"/>
      <c r="Y155" s="29"/>
      <c r="Z155" s="27"/>
      <c r="AA155" s="29"/>
      <c r="AB155" s="27"/>
      <c r="AC155" s="27"/>
      <c r="AD155" s="29"/>
      <c r="AE155" s="27"/>
      <c r="AF155" s="30"/>
      <c r="AG155" s="27"/>
      <c r="AH155" s="27"/>
      <c r="AI155" s="30"/>
      <c r="AJ155" s="30"/>
      <c r="AK155" s="27"/>
      <c r="AL155" s="30"/>
      <c r="AM155" s="27"/>
      <c r="AN155" s="27"/>
      <c r="AO155" s="27"/>
      <c r="AP155" s="27"/>
      <c r="AQ155" s="27"/>
      <c r="AR155" s="27"/>
    </row>
    <row r="156" customFormat="false" ht="13.8" hidden="false" customHeight="false" outlineLevel="0" collapsed="false">
      <c r="B156" s="23" t="n">
        <f aca="false">VALUE(RIGHT(L156,LEN(L156)-14))</f>
        <v>4000</v>
      </c>
      <c r="C156" s="24" t="n">
        <f aca="false">VLOOKUP(B156,Param!$K$7:$M$15,3,1)</f>
        <v>3</v>
      </c>
      <c r="D156" s="24" t="n">
        <f aca="false">VLOOKUP(M156&amp; TEXT(VALUE(LEFT(N156,LEN(N156)-2)),"00000")  ,Param!$S$7:$W$20,5,1)</f>
        <v>-8</v>
      </c>
      <c r="E156" s="24" t="n">
        <f aca="false">IF(O156="",0,VLOOKUP(O156&amp; TEXT(VALUE(LEFT(P156,LEN(P156)-2)),"00000")  ,Param!$S$7:$W$20,5,1))</f>
        <v>4</v>
      </c>
      <c r="F156" s="24" t="n">
        <f aca="false">Param!$AE$7</f>
        <v>4</v>
      </c>
      <c r="G156" s="1" t="n">
        <f aca="false">MIN(F156,E156+D156)</f>
        <v>-4</v>
      </c>
      <c r="H156" s="24" t="n">
        <f aca="false">VLOOKUP(VALUE(LEFT(Q156,LEN(Q156)-2)),Param!$O$7:$Q$15,3,1)</f>
        <v>1</v>
      </c>
      <c r="I156" s="24" t="n">
        <f aca="false">C156+H156+G156</f>
        <v>0</v>
      </c>
      <c r="J156" s="24" t="n">
        <f aca="false">VLOOKUP(I156,Param!$Y$7:$AA$15,3,1)</f>
        <v>1</v>
      </c>
      <c r="K156" s="25" t="n">
        <f aca="false">IF(B156&gt;=2500,J156,IF(OR(M156="SSD",M156="NVME",O156="SSD",O156="NVME"),MIN(4,J156),MIN(3,J156)))</f>
        <v>1</v>
      </c>
      <c r="L156" s="31" t="s">
        <v>63</v>
      </c>
      <c r="M156" s="23" t="s">
        <v>61</v>
      </c>
      <c r="N156" s="23" t="s">
        <v>59</v>
      </c>
      <c r="O156" s="23" t="s">
        <v>61</v>
      </c>
      <c r="P156" s="23" t="s">
        <v>56</v>
      </c>
      <c r="Q156" s="23" t="s">
        <v>49</v>
      </c>
      <c r="R156" s="27" t="str">
        <f aca="false">VLOOKUP(K156,Param!$AA$7:$AB$15,2,0)</f>
        <v>INVENDABLE</v>
      </c>
      <c r="S156" s="32"/>
      <c r="T156" s="28"/>
      <c r="U156" s="28"/>
      <c r="V156" s="28"/>
      <c r="W156" s="28"/>
      <c r="X156" s="28"/>
      <c r="Y156" s="29"/>
      <c r="Z156" s="27"/>
      <c r="AA156" s="29"/>
      <c r="AB156" s="27"/>
      <c r="AC156" s="27"/>
      <c r="AD156" s="29"/>
      <c r="AE156" s="27"/>
      <c r="AF156" s="30"/>
      <c r="AG156" s="27"/>
      <c r="AH156" s="27"/>
      <c r="AI156" s="30"/>
      <c r="AJ156" s="30"/>
      <c r="AK156" s="27"/>
      <c r="AL156" s="30"/>
      <c r="AM156" s="27"/>
      <c r="AN156" s="27"/>
      <c r="AO156" s="27"/>
      <c r="AP156" s="27"/>
      <c r="AQ156" s="27"/>
      <c r="AR156" s="27"/>
    </row>
    <row r="157" customFormat="false" ht="13.8" hidden="false" customHeight="false" outlineLevel="0" collapsed="false">
      <c r="B157" s="23" t="n">
        <f aca="false">VALUE(RIGHT(L157,LEN(L157)-14))</f>
        <v>4000</v>
      </c>
      <c r="C157" s="24" t="n">
        <f aca="false">VLOOKUP(B157,Param!$K$7:$M$15,3,1)</f>
        <v>3</v>
      </c>
      <c r="D157" s="24" t="n">
        <f aca="false">VLOOKUP(M157&amp; TEXT(VALUE(LEFT(N157,LEN(N157)-2)),"00000")  ,Param!$S$7:$W$20,5,1)</f>
        <v>2</v>
      </c>
      <c r="E157" s="24" t="n">
        <f aca="false">IF(O157="",0,VLOOKUP(O157&amp; TEXT(VALUE(LEFT(P157,LEN(P157)-2)),"00000")  ,Param!$S$7:$W$20,5,1))</f>
        <v>4</v>
      </c>
      <c r="F157" s="24" t="n">
        <f aca="false">Param!$AE$7</f>
        <v>4</v>
      </c>
      <c r="G157" s="1" t="n">
        <f aca="false">MIN(F157,E157+D157)</f>
        <v>4</v>
      </c>
      <c r="H157" s="24" t="n">
        <f aca="false">VLOOKUP(VALUE(LEFT(Q157,LEN(Q157)-2)),Param!$O$7:$Q$15,3,1)</f>
        <v>1</v>
      </c>
      <c r="I157" s="24" t="n">
        <f aca="false">C157+H157+G157</f>
        <v>8</v>
      </c>
      <c r="J157" s="24" t="n">
        <f aca="false">VLOOKUP(I157,Param!$Y$7:$AA$15,3,1)</f>
        <v>5</v>
      </c>
      <c r="K157" s="25" t="n">
        <f aca="false">IF(B157&gt;=2500,J157,IF(OR(M157="SSD",M157="NVME",O157="SSD",O157="NVME"),MIN(4,J157),MIN(3,J157)))</f>
        <v>5</v>
      </c>
      <c r="L157" s="31" t="s">
        <v>63</v>
      </c>
      <c r="M157" s="23" t="s">
        <v>61</v>
      </c>
      <c r="N157" s="23" t="s">
        <v>60</v>
      </c>
      <c r="O157" s="23" t="s">
        <v>61</v>
      </c>
      <c r="P157" s="23" t="s">
        <v>56</v>
      </c>
      <c r="Q157" s="23" t="s">
        <v>49</v>
      </c>
      <c r="R157" s="27" t="str">
        <f aca="false">VLOOKUP(K157,Param!$AA$7:$AB$15,2,0)</f>
        <v>A</v>
      </c>
      <c r="S157" s="32"/>
      <c r="T157" s="28"/>
      <c r="U157" s="28"/>
      <c r="V157" s="28"/>
      <c r="W157" s="28"/>
      <c r="X157" s="28"/>
      <c r="Y157" s="29"/>
      <c r="Z157" s="27"/>
      <c r="AA157" s="29"/>
      <c r="AB157" s="27"/>
      <c r="AC157" s="27"/>
      <c r="AD157" s="29"/>
      <c r="AE157" s="27"/>
      <c r="AF157" s="30"/>
      <c r="AG157" s="27"/>
      <c r="AH157" s="27"/>
      <c r="AI157" s="30"/>
      <c r="AJ157" s="30"/>
      <c r="AK157" s="27"/>
      <c r="AL157" s="30"/>
      <c r="AM157" s="27"/>
      <c r="AN157" s="27"/>
      <c r="AO157" s="27"/>
      <c r="AP157" s="27"/>
      <c r="AQ157" s="27"/>
      <c r="AR157" s="27"/>
    </row>
    <row r="158" customFormat="false" ht="13.8" hidden="false" customHeight="false" outlineLevel="0" collapsed="false">
      <c r="B158" s="23" t="n">
        <f aca="false">VALUE(RIGHT(L158,LEN(L158)-14))</f>
        <v>4000</v>
      </c>
      <c r="C158" s="24" t="n">
        <f aca="false">VLOOKUP(B158,Param!$K$7:$M$15,3,1)</f>
        <v>3</v>
      </c>
      <c r="D158" s="24" t="n">
        <f aca="false">VLOOKUP(M158&amp; TEXT(VALUE(LEFT(N158,LEN(N158)-2)),"00000")  ,Param!$S$7:$W$20,5,1)</f>
        <v>3</v>
      </c>
      <c r="E158" s="24" t="n">
        <f aca="false">IF(O158="",0,VLOOKUP(O158&amp; TEXT(VALUE(LEFT(P158,LEN(P158)-2)),"00000")  ,Param!$S$7:$W$20,5,1))</f>
        <v>4</v>
      </c>
      <c r="F158" s="24" t="n">
        <f aca="false">Param!$AE$7</f>
        <v>4</v>
      </c>
      <c r="G158" s="1" t="n">
        <f aca="false">MIN(F158,E158+D158)</f>
        <v>4</v>
      </c>
      <c r="H158" s="24" t="n">
        <f aca="false">VLOOKUP(VALUE(LEFT(Q158,LEN(Q158)-2)),Param!$O$7:$Q$15,3,1)</f>
        <v>1</v>
      </c>
      <c r="I158" s="24" t="n">
        <f aca="false">C158+H158+G158</f>
        <v>8</v>
      </c>
      <c r="J158" s="24" t="n">
        <f aca="false">VLOOKUP(I158,Param!$Y$7:$AA$15,3,1)</f>
        <v>5</v>
      </c>
      <c r="K158" s="25" t="n">
        <f aca="false">IF(B158&gt;=2500,J158,IF(OR(M158="SSD",M158="NVME",O158="SSD",O158="NVME"),MIN(4,J158),MIN(3,J158)))</f>
        <v>5</v>
      </c>
      <c r="L158" s="31" t="s">
        <v>63</v>
      </c>
      <c r="M158" s="23" t="s">
        <v>61</v>
      </c>
      <c r="N158" s="23" t="s">
        <v>58</v>
      </c>
      <c r="O158" s="23" t="s">
        <v>61</v>
      </c>
      <c r="P158" s="23" t="s">
        <v>56</v>
      </c>
      <c r="Q158" s="23" t="s">
        <v>49</v>
      </c>
      <c r="R158" s="27" t="str">
        <f aca="false">VLOOKUP(K158,Param!$AA$7:$AB$15,2,0)</f>
        <v>A</v>
      </c>
      <c r="S158" s="32"/>
      <c r="T158" s="28"/>
      <c r="U158" s="28"/>
      <c r="V158" s="28"/>
      <c r="W158" s="28"/>
      <c r="X158" s="28"/>
      <c r="Y158" s="29"/>
      <c r="Z158" s="27"/>
      <c r="AA158" s="29"/>
      <c r="AB158" s="27"/>
      <c r="AC158" s="27"/>
      <c r="AD158" s="29"/>
      <c r="AE158" s="27"/>
      <c r="AF158" s="30"/>
      <c r="AG158" s="27"/>
      <c r="AH158" s="27"/>
      <c r="AI158" s="30"/>
      <c r="AJ158" s="30"/>
      <c r="AK158" s="27"/>
      <c r="AL158" s="30"/>
      <c r="AM158" s="27"/>
      <c r="AN158" s="27"/>
      <c r="AO158" s="27"/>
      <c r="AP158" s="27"/>
      <c r="AQ158" s="27"/>
      <c r="AR158" s="27"/>
    </row>
    <row r="159" customFormat="false" ht="13.8" hidden="false" customHeight="false" outlineLevel="0" collapsed="false">
      <c r="B159" s="23" t="n">
        <f aca="false">VALUE(RIGHT(L159,LEN(L159)-14))</f>
        <v>4000</v>
      </c>
      <c r="C159" s="24" t="n">
        <f aca="false">VLOOKUP(B159,Param!$K$7:$M$15,3,1)</f>
        <v>3</v>
      </c>
      <c r="D159" s="24" t="n">
        <f aca="false">VLOOKUP(M159&amp; TEXT(VALUE(LEFT(N159,LEN(N159)-2)),"00000")  ,Param!$S$7:$W$20,5,1)</f>
        <v>5</v>
      </c>
      <c r="E159" s="24" t="n">
        <f aca="false">IF(O159="",0,VLOOKUP(O159&amp; TEXT(VALUE(LEFT(P159,LEN(P159)-2)),"00000")  ,Param!$S$7:$W$20,5,1))</f>
        <v>4</v>
      </c>
      <c r="F159" s="24" t="n">
        <f aca="false">Param!$AE$7</f>
        <v>4</v>
      </c>
      <c r="G159" s="1" t="n">
        <f aca="false">MIN(F159,E159+D159)</f>
        <v>4</v>
      </c>
      <c r="H159" s="24" t="n">
        <f aca="false">VLOOKUP(VALUE(LEFT(Q159,LEN(Q159)-2)),Param!$O$7:$Q$15,3,1)</f>
        <v>1</v>
      </c>
      <c r="I159" s="24" t="n">
        <f aca="false">C159+H159+G159</f>
        <v>8</v>
      </c>
      <c r="J159" s="24" t="n">
        <f aca="false">VLOOKUP(I159,Param!$Y$7:$AA$15,3,1)</f>
        <v>5</v>
      </c>
      <c r="K159" s="25" t="n">
        <f aca="false">IF(B159&gt;=2500,J159,IF(OR(M159="SSD",M159="NVME",O159="SSD",O159="NVME"),MIN(4,J159),MIN(3,J159)))</f>
        <v>5</v>
      </c>
      <c r="L159" s="31" t="s">
        <v>63</v>
      </c>
      <c r="M159" s="23" t="s">
        <v>61</v>
      </c>
      <c r="N159" s="23" t="s">
        <v>54</v>
      </c>
      <c r="O159" s="23" t="s">
        <v>61</v>
      </c>
      <c r="P159" s="23" t="s">
        <v>56</v>
      </c>
      <c r="Q159" s="23" t="s">
        <v>49</v>
      </c>
      <c r="R159" s="27" t="str">
        <f aca="false">VLOOKUP(K159,Param!$AA$7:$AB$15,2,0)</f>
        <v>A</v>
      </c>
      <c r="S159" s="32"/>
      <c r="T159" s="28"/>
      <c r="U159" s="28"/>
      <c r="V159" s="28"/>
      <c r="W159" s="28"/>
      <c r="X159" s="28"/>
      <c r="Y159" s="29"/>
      <c r="Z159" s="27"/>
      <c r="AA159" s="29"/>
      <c r="AB159" s="27"/>
      <c r="AC159" s="27"/>
      <c r="AD159" s="29"/>
      <c r="AE159" s="27"/>
      <c r="AF159" s="30"/>
      <c r="AG159" s="27"/>
      <c r="AH159" s="27"/>
      <c r="AI159" s="30"/>
      <c r="AJ159" s="30"/>
      <c r="AK159" s="27"/>
      <c r="AL159" s="30"/>
      <c r="AM159" s="27"/>
      <c r="AN159" s="27"/>
      <c r="AO159" s="27"/>
      <c r="AP159" s="27"/>
      <c r="AQ159" s="27"/>
      <c r="AR159" s="27"/>
    </row>
    <row r="160" customFormat="false" ht="13.8" hidden="false" customHeight="false" outlineLevel="0" collapsed="false">
      <c r="B160" s="23" t="n">
        <f aca="false">VALUE(RIGHT(L160,LEN(L160)-14))</f>
        <v>4000</v>
      </c>
      <c r="C160" s="24" t="n">
        <f aca="false">VLOOKUP(B160,Param!$K$7:$M$15,3,1)</f>
        <v>3</v>
      </c>
      <c r="D160" s="24" t="n">
        <f aca="false">VLOOKUP(M160&amp; TEXT(VALUE(LEFT(N160,LEN(N160)-2)),"00000")  ,Param!$S$7:$W$20,5,1)</f>
        <v>5</v>
      </c>
      <c r="E160" s="24" t="n">
        <f aca="false">IF(O160="",0,VLOOKUP(O160&amp; TEXT(VALUE(LEFT(P160,LEN(P160)-2)),"00000")  ,Param!$S$7:$W$20,5,1))</f>
        <v>4</v>
      </c>
      <c r="F160" s="24" t="n">
        <f aca="false">Param!$AE$7</f>
        <v>4</v>
      </c>
      <c r="G160" s="1" t="n">
        <f aca="false">MIN(F160,E160+D160)</f>
        <v>4</v>
      </c>
      <c r="H160" s="24" t="n">
        <f aca="false">VLOOKUP(VALUE(LEFT(Q160,LEN(Q160)-2)),Param!$O$7:$Q$15,3,1)</f>
        <v>-8</v>
      </c>
      <c r="I160" s="24" t="n">
        <f aca="false">C160+H160+G160</f>
        <v>-1</v>
      </c>
      <c r="J160" s="24" t="n">
        <f aca="false">VLOOKUP(I160,Param!$Y$7:$AA$15,3,1)</f>
        <v>1</v>
      </c>
      <c r="K160" s="25" t="n">
        <f aca="false">IF(B160&gt;=2500,J160,IF(OR(M160="SSD",M160="NVME",O160="SSD",O160="NVME"),MIN(4,J160),MIN(3,J160)))</f>
        <v>1</v>
      </c>
      <c r="L160" s="31" t="s">
        <v>63</v>
      </c>
      <c r="M160" s="23" t="s">
        <v>61</v>
      </c>
      <c r="N160" s="23" t="s">
        <v>44</v>
      </c>
      <c r="O160" s="23" t="s">
        <v>61</v>
      </c>
      <c r="P160" s="23" t="s">
        <v>56</v>
      </c>
      <c r="Q160" s="23" t="s">
        <v>48</v>
      </c>
      <c r="R160" s="27" t="str">
        <f aca="false">VLOOKUP(K160,Param!$AA$7:$AB$15,2,0)</f>
        <v>INVENDABLE</v>
      </c>
      <c r="S160" s="32"/>
      <c r="T160" s="28"/>
      <c r="U160" s="28"/>
      <c r="V160" s="28"/>
      <c r="W160" s="28"/>
      <c r="X160" s="28"/>
      <c r="Y160" s="29"/>
      <c r="Z160" s="27"/>
      <c r="AA160" s="29"/>
      <c r="AB160" s="27"/>
      <c r="AC160" s="27"/>
      <c r="AD160" s="29"/>
      <c r="AE160" s="27"/>
      <c r="AF160" s="30"/>
      <c r="AG160" s="27"/>
      <c r="AH160" s="27"/>
      <c r="AI160" s="30"/>
      <c r="AJ160" s="30"/>
      <c r="AK160" s="27"/>
      <c r="AL160" s="30"/>
      <c r="AM160" s="27"/>
      <c r="AN160" s="27"/>
      <c r="AO160" s="27"/>
      <c r="AP160" s="27"/>
      <c r="AQ160" s="27"/>
      <c r="AR160" s="27"/>
    </row>
    <row r="161" customFormat="false" ht="13.8" hidden="false" customHeight="false" outlineLevel="0" collapsed="false">
      <c r="B161" s="23" t="n">
        <f aca="false">VALUE(RIGHT(L161,LEN(L161)-14))</f>
        <v>4000</v>
      </c>
      <c r="C161" s="24" t="n">
        <f aca="false">VLOOKUP(B161,Param!$K$7:$M$15,3,1)</f>
        <v>3</v>
      </c>
      <c r="D161" s="24" t="n">
        <f aca="false">VLOOKUP(M161&amp; TEXT(VALUE(LEFT(N161,LEN(N161)-2)),"00000")  ,Param!$S$7:$W$20,5,1)</f>
        <v>5</v>
      </c>
      <c r="E161" s="24" t="n">
        <f aca="false">IF(O161="",0,VLOOKUP(O161&amp; TEXT(VALUE(LEFT(P161,LEN(P161)-2)),"00000")  ,Param!$S$7:$W$20,5,1))</f>
        <v>4</v>
      </c>
      <c r="F161" s="24" t="n">
        <f aca="false">Param!$AE$7</f>
        <v>4</v>
      </c>
      <c r="G161" s="1" t="n">
        <f aca="false">MIN(F161,E161+D161)</f>
        <v>4</v>
      </c>
      <c r="H161" s="24" t="n">
        <f aca="false">VLOOKUP(VALUE(LEFT(Q161,LEN(Q161)-2)),Param!$O$7:$Q$15,3,1)</f>
        <v>3</v>
      </c>
      <c r="I161" s="24" t="n">
        <f aca="false">C161+H161+G161</f>
        <v>10</v>
      </c>
      <c r="J161" s="24" t="n">
        <f aca="false">VLOOKUP(I161,Param!$Y$7:$AA$15,3,1)</f>
        <v>5</v>
      </c>
      <c r="K161" s="25" t="n">
        <f aca="false">IF(B161&gt;=2500,J161,IF(OR(M161="SSD",M161="NVME",O161="SSD",O161="NVME"),MIN(4,J161),MIN(3,J161)))</f>
        <v>5</v>
      </c>
      <c r="L161" s="31" t="s">
        <v>63</v>
      </c>
      <c r="M161" s="23" t="s">
        <v>61</v>
      </c>
      <c r="N161" s="23" t="s">
        <v>44</v>
      </c>
      <c r="O161" s="23" t="s">
        <v>61</v>
      </c>
      <c r="P161" s="23" t="s">
        <v>56</v>
      </c>
      <c r="Q161" s="23" t="s">
        <v>55</v>
      </c>
      <c r="R161" s="27" t="str">
        <f aca="false">VLOOKUP(K161,Param!$AA$7:$AB$15,2,0)</f>
        <v>A</v>
      </c>
      <c r="S161" s="32"/>
      <c r="T161" s="28"/>
      <c r="U161" s="28"/>
      <c r="V161" s="28"/>
      <c r="W161" s="28"/>
      <c r="X161" s="28"/>
      <c r="Y161" s="29"/>
      <c r="Z161" s="27"/>
      <c r="AA161" s="29"/>
      <c r="AB161" s="27"/>
      <c r="AC161" s="27"/>
      <c r="AD161" s="29"/>
      <c r="AE161" s="27"/>
      <c r="AF161" s="30"/>
      <c r="AG161" s="27"/>
      <c r="AH161" s="27"/>
      <c r="AI161" s="30"/>
      <c r="AJ161" s="30"/>
      <c r="AK161" s="27"/>
      <c r="AL161" s="30"/>
      <c r="AM161" s="27"/>
      <c r="AN161" s="27"/>
      <c r="AO161" s="27"/>
      <c r="AP161" s="27"/>
      <c r="AQ161" s="27"/>
      <c r="AR161" s="27"/>
    </row>
    <row r="162" customFormat="false" ht="13.8" hidden="false" customHeight="false" outlineLevel="0" collapsed="false">
      <c r="B162" s="23" t="n">
        <f aca="false">VALUE(RIGHT(L162,LEN(L162)-14))</f>
        <v>4000</v>
      </c>
      <c r="C162" s="24" t="n">
        <f aca="false">VLOOKUP(B162,Param!$K$7:$M$15,3,1)</f>
        <v>3</v>
      </c>
      <c r="D162" s="24" t="n">
        <f aca="false">VLOOKUP(M162&amp; TEXT(VALUE(LEFT(N162,LEN(N162)-2)),"00000")  ,Param!$S$7:$W$20,5,1)</f>
        <v>5</v>
      </c>
      <c r="E162" s="24" t="n">
        <f aca="false">IF(O162="",0,VLOOKUP(O162&amp; TEXT(VALUE(LEFT(P162,LEN(P162)-2)),"00000")  ,Param!$S$7:$W$20,5,1))</f>
        <v>4</v>
      </c>
      <c r="F162" s="24" t="n">
        <f aca="false">Param!$AE$7</f>
        <v>4</v>
      </c>
      <c r="G162" s="1" t="n">
        <f aca="false">MIN(F162,E162+D162)</f>
        <v>4</v>
      </c>
      <c r="H162" s="24" t="n">
        <f aca="false">VLOOKUP(VALUE(LEFT(Q162,LEN(Q162)-2)),Param!$O$7:$Q$15,3,1)</f>
        <v>4</v>
      </c>
      <c r="I162" s="24" t="n">
        <f aca="false">C162+H162+G162</f>
        <v>11</v>
      </c>
      <c r="J162" s="24" t="n">
        <f aca="false">VLOOKUP(I162,Param!$Y$7:$AA$15,3,1)</f>
        <v>6</v>
      </c>
      <c r="K162" s="25" t="n">
        <f aca="false">IF(B162&gt;=2500,J162,IF(OR(M162="SSD",M162="NVME",O162="SSD",O162="NVME"),MIN(4,J162),MIN(3,J162)))</f>
        <v>6</v>
      </c>
      <c r="L162" s="31" t="s">
        <v>63</v>
      </c>
      <c r="M162" s="23" t="s">
        <v>61</v>
      </c>
      <c r="N162" s="23" t="s">
        <v>44</v>
      </c>
      <c r="O162" s="23" t="s">
        <v>61</v>
      </c>
      <c r="P162" s="23" t="s">
        <v>56</v>
      </c>
      <c r="Q162" s="23" t="s">
        <v>45</v>
      </c>
      <c r="R162" s="27" t="str">
        <f aca="false">VLOOKUP(K162,Param!$AA$7:$AB$15,2,0)</f>
        <v>PREMIUM</v>
      </c>
      <c r="S162" s="32"/>
      <c r="T162" s="28"/>
      <c r="U162" s="28"/>
      <c r="V162" s="28"/>
      <c r="W162" s="28"/>
      <c r="X162" s="28"/>
      <c r="Y162" s="29"/>
      <c r="Z162" s="27"/>
      <c r="AA162" s="29"/>
      <c r="AB162" s="27"/>
      <c r="AC162" s="27"/>
      <c r="AD162" s="29"/>
      <c r="AE162" s="27"/>
      <c r="AF162" s="30"/>
      <c r="AG162" s="27"/>
      <c r="AH162" s="27"/>
      <c r="AI162" s="30"/>
      <c r="AJ162" s="30"/>
      <c r="AK162" s="27"/>
      <c r="AL162" s="30"/>
      <c r="AM162" s="27"/>
      <c r="AN162" s="27"/>
      <c r="AO162" s="27"/>
      <c r="AP162" s="27"/>
      <c r="AQ162" s="27"/>
      <c r="AR162" s="27"/>
    </row>
    <row r="163" customFormat="false" ht="13.8" hidden="false" customHeight="false" outlineLevel="0" collapsed="false">
      <c r="B163" s="23" t="n">
        <f aca="false">VALUE(RIGHT(L163,LEN(L163)-14))</f>
        <v>5999</v>
      </c>
      <c r="C163" s="24" t="n">
        <f aca="false">VLOOKUP(B163,Param!$K$7:$M$15,3,1)</f>
        <v>3</v>
      </c>
      <c r="D163" s="24" t="n">
        <f aca="false">VLOOKUP(M163&amp; TEXT(VALUE(LEFT(N163,LEN(N163)-2)),"00000")  ,Param!$S$7:$W$20,5,1)</f>
        <v>-8</v>
      </c>
      <c r="E163" s="24" t="n">
        <f aca="false">IF(O163="",0,VLOOKUP(O163&amp; TEXT(VALUE(LEFT(P163,LEN(P163)-2)),"00000")  ,Param!$S$7:$W$20,5,1))</f>
        <v>4</v>
      </c>
      <c r="F163" s="24" t="n">
        <f aca="false">Param!$AE$7</f>
        <v>4</v>
      </c>
      <c r="G163" s="1" t="n">
        <f aca="false">MIN(F163,E163+D163)</f>
        <v>-4</v>
      </c>
      <c r="H163" s="24" t="n">
        <f aca="false">VLOOKUP(VALUE(LEFT(Q163,LEN(Q163)-2)),Param!$O$7:$Q$15,3,1)</f>
        <v>1</v>
      </c>
      <c r="I163" s="24" t="n">
        <f aca="false">C163+H163+G163</f>
        <v>0</v>
      </c>
      <c r="J163" s="24" t="n">
        <f aca="false">VLOOKUP(I163,Param!$Y$7:$AA$15,3,1)</f>
        <v>1</v>
      </c>
      <c r="K163" s="25" t="n">
        <f aca="false">IF(B163&gt;=2500,J163,IF(OR(M163="SSD",M163="NVME",O163="SSD",O163="NVME"),MIN(4,J163),MIN(3,J163)))</f>
        <v>1</v>
      </c>
      <c r="L163" s="36" t="s">
        <v>64</v>
      </c>
      <c r="M163" s="23" t="s">
        <v>61</v>
      </c>
      <c r="N163" s="23" t="s">
        <v>59</v>
      </c>
      <c r="O163" s="23" t="s">
        <v>61</v>
      </c>
      <c r="P163" s="23" t="s">
        <v>56</v>
      </c>
      <c r="Q163" s="23" t="s">
        <v>49</v>
      </c>
      <c r="R163" s="27" t="str">
        <f aca="false">VLOOKUP(K163,Param!$AA$7:$AB$15,2,0)</f>
        <v>INVENDABLE</v>
      </c>
      <c r="S163" s="32"/>
      <c r="T163" s="28"/>
      <c r="U163" s="28"/>
      <c r="V163" s="28"/>
      <c r="W163" s="28"/>
      <c r="X163" s="28"/>
      <c r="Y163" s="29"/>
      <c r="Z163" s="27"/>
      <c r="AA163" s="29"/>
      <c r="AB163" s="27"/>
      <c r="AC163" s="27"/>
      <c r="AD163" s="29"/>
      <c r="AE163" s="27"/>
      <c r="AF163" s="30"/>
      <c r="AG163" s="27"/>
      <c r="AH163" s="27"/>
      <c r="AI163" s="30"/>
      <c r="AJ163" s="30"/>
      <c r="AK163" s="27"/>
      <c r="AL163" s="30"/>
      <c r="AM163" s="27"/>
      <c r="AN163" s="27"/>
      <c r="AO163" s="27"/>
      <c r="AP163" s="27"/>
      <c r="AQ163" s="27"/>
      <c r="AR163" s="27"/>
    </row>
    <row r="164" customFormat="false" ht="13.8" hidden="false" customHeight="false" outlineLevel="0" collapsed="false">
      <c r="B164" s="23" t="n">
        <f aca="false">VALUE(RIGHT(L164,LEN(L164)-14))</f>
        <v>5999</v>
      </c>
      <c r="C164" s="24" t="n">
        <f aca="false">VLOOKUP(B164,Param!$K$7:$M$15,3,1)</f>
        <v>3</v>
      </c>
      <c r="D164" s="24" t="n">
        <f aca="false">VLOOKUP(M164&amp; TEXT(VALUE(LEFT(N164,LEN(N164)-2)),"00000")  ,Param!$S$7:$W$20,5,1)</f>
        <v>2</v>
      </c>
      <c r="E164" s="24" t="n">
        <f aca="false">IF(O164="",0,VLOOKUP(O164&amp; TEXT(VALUE(LEFT(P164,LEN(P164)-2)),"00000")  ,Param!$S$7:$W$20,5,1))</f>
        <v>4</v>
      </c>
      <c r="F164" s="24" t="n">
        <f aca="false">Param!$AE$7</f>
        <v>4</v>
      </c>
      <c r="G164" s="1" t="n">
        <f aca="false">MIN(F164,E164+D164)</f>
        <v>4</v>
      </c>
      <c r="H164" s="24" t="n">
        <f aca="false">VLOOKUP(VALUE(LEFT(Q164,LEN(Q164)-2)),Param!$O$7:$Q$15,3,1)</f>
        <v>1</v>
      </c>
      <c r="I164" s="24" t="n">
        <f aca="false">C164+H164+G164</f>
        <v>8</v>
      </c>
      <c r="J164" s="24" t="n">
        <f aca="false">VLOOKUP(I164,Param!$Y$7:$AA$15,3,1)</f>
        <v>5</v>
      </c>
      <c r="K164" s="25" t="n">
        <f aca="false">IF(B164&gt;=2500,J164,IF(OR(M164="SSD",M164="NVME",O164="SSD",O164="NVME"),MIN(4,J164),MIN(3,J164)))</f>
        <v>5</v>
      </c>
      <c r="L164" s="36" t="s">
        <v>64</v>
      </c>
      <c r="M164" s="23" t="s">
        <v>61</v>
      </c>
      <c r="N164" s="23" t="s">
        <v>60</v>
      </c>
      <c r="O164" s="23" t="s">
        <v>61</v>
      </c>
      <c r="P164" s="23" t="s">
        <v>56</v>
      </c>
      <c r="Q164" s="23" t="s">
        <v>49</v>
      </c>
      <c r="R164" s="27" t="str">
        <f aca="false">VLOOKUP(K164,Param!$AA$7:$AB$15,2,0)</f>
        <v>A</v>
      </c>
      <c r="S164" s="32"/>
      <c r="T164" s="28"/>
      <c r="U164" s="28"/>
      <c r="V164" s="28"/>
      <c r="W164" s="28"/>
      <c r="X164" s="28"/>
      <c r="Y164" s="29"/>
      <c r="Z164" s="27"/>
      <c r="AA164" s="29"/>
      <c r="AB164" s="27"/>
      <c r="AC164" s="27"/>
      <c r="AD164" s="29"/>
      <c r="AE164" s="27"/>
      <c r="AF164" s="30"/>
      <c r="AG164" s="27"/>
      <c r="AH164" s="27"/>
      <c r="AI164" s="30"/>
      <c r="AJ164" s="30"/>
      <c r="AK164" s="27"/>
      <c r="AL164" s="30"/>
      <c r="AM164" s="27"/>
      <c r="AN164" s="27"/>
      <c r="AO164" s="27"/>
      <c r="AP164" s="27"/>
      <c r="AQ164" s="27"/>
      <c r="AR164" s="27"/>
    </row>
    <row r="165" customFormat="false" ht="13.8" hidden="false" customHeight="false" outlineLevel="0" collapsed="false">
      <c r="B165" s="23" t="n">
        <f aca="false">VALUE(RIGHT(L165,LEN(L165)-14))</f>
        <v>5999</v>
      </c>
      <c r="C165" s="24" t="n">
        <f aca="false">VLOOKUP(B165,Param!$K$7:$M$15,3,1)</f>
        <v>3</v>
      </c>
      <c r="D165" s="24" t="n">
        <f aca="false">VLOOKUP(M165&amp; TEXT(VALUE(LEFT(N165,LEN(N165)-2)),"00000")  ,Param!$S$7:$W$20,5,1)</f>
        <v>3</v>
      </c>
      <c r="E165" s="24" t="n">
        <f aca="false">IF(O165="",0,VLOOKUP(O165&amp; TEXT(VALUE(LEFT(P165,LEN(P165)-2)),"00000")  ,Param!$S$7:$W$20,5,1))</f>
        <v>4</v>
      </c>
      <c r="F165" s="24" t="n">
        <f aca="false">Param!$AE$7</f>
        <v>4</v>
      </c>
      <c r="G165" s="1" t="n">
        <f aca="false">MIN(F165,E165+D165)</f>
        <v>4</v>
      </c>
      <c r="H165" s="24" t="n">
        <f aca="false">VLOOKUP(VALUE(LEFT(Q165,LEN(Q165)-2)),Param!$O$7:$Q$15,3,1)</f>
        <v>1</v>
      </c>
      <c r="I165" s="24" t="n">
        <f aca="false">C165+H165+G165</f>
        <v>8</v>
      </c>
      <c r="J165" s="24" t="n">
        <f aca="false">VLOOKUP(I165,Param!$Y$7:$AA$15,3,1)</f>
        <v>5</v>
      </c>
      <c r="K165" s="25" t="n">
        <f aca="false">IF(B165&gt;=2500,J165,IF(OR(M165="SSD",M165="NVME",O165="SSD",O165="NVME"),MIN(4,J165),MIN(3,J165)))</f>
        <v>5</v>
      </c>
      <c r="L165" s="36" t="s">
        <v>64</v>
      </c>
      <c r="M165" s="23" t="s">
        <v>61</v>
      </c>
      <c r="N165" s="23" t="s">
        <v>58</v>
      </c>
      <c r="O165" s="23" t="s">
        <v>61</v>
      </c>
      <c r="P165" s="23" t="s">
        <v>56</v>
      </c>
      <c r="Q165" s="23" t="s">
        <v>49</v>
      </c>
      <c r="R165" s="27" t="str">
        <f aca="false">VLOOKUP(K165,Param!$AA$7:$AB$15,2,0)</f>
        <v>A</v>
      </c>
      <c r="S165" s="32"/>
      <c r="T165" s="28"/>
      <c r="U165" s="28"/>
      <c r="V165" s="28"/>
      <c r="W165" s="28"/>
      <c r="X165" s="28"/>
      <c r="Y165" s="29"/>
      <c r="Z165" s="27"/>
      <c r="AA165" s="29"/>
      <c r="AB165" s="27"/>
      <c r="AC165" s="27"/>
      <c r="AD165" s="29"/>
      <c r="AE165" s="27"/>
      <c r="AF165" s="30"/>
      <c r="AG165" s="27"/>
      <c r="AH165" s="27"/>
      <c r="AI165" s="30"/>
      <c r="AJ165" s="30"/>
      <c r="AK165" s="27"/>
      <c r="AL165" s="30"/>
      <c r="AM165" s="27"/>
      <c r="AN165" s="27"/>
      <c r="AO165" s="27"/>
      <c r="AP165" s="27"/>
      <c r="AQ165" s="27"/>
      <c r="AR165" s="27"/>
    </row>
    <row r="166" customFormat="false" ht="13.8" hidden="false" customHeight="false" outlineLevel="0" collapsed="false">
      <c r="B166" s="23" t="n">
        <f aca="false">VALUE(RIGHT(L166,LEN(L166)-14))</f>
        <v>5999</v>
      </c>
      <c r="C166" s="24" t="n">
        <f aca="false">VLOOKUP(B166,Param!$K$7:$M$15,3,1)</f>
        <v>3</v>
      </c>
      <c r="D166" s="24" t="n">
        <f aca="false">VLOOKUP(M166&amp; TEXT(VALUE(LEFT(N166,LEN(N166)-2)),"00000")  ,Param!$S$7:$W$20,5,1)</f>
        <v>5</v>
      </c>
      <c r="E166" s="24" t="n">
        <f aca="false">IF(O166="",0,VLOOKUP(O166&amp; TEXT(VALUE(LEFT(P166,LEN(P166)-2)),"00000")  ,Param!$S$7:$W$20,5,1))</f>
        <v>4</v>
      </c>
      <c r="F166" s="24" t="n">
        <f aca="false">Param!$AE$7</f>
        <v>4</v>
      </c>
      <c r="G166" s="1" t="n">
        <f aca="false">MIN(F166,E166+D166)</f>
        <v>4</v>
      </c>
      <c r="H166" s="24" t="n">
        <f aca="false">VLOOKUP(VALUE(LEFT(Q166,LEN(Q166)-2)),Param!$O$7:$Q$15,3,1)</f>
        <v>1</v>
      </c>
      <c r="I166" s="24" t="n">
        <f aca="false">C166+H166+G166</f>
        <v>8</v>
      </c>
      <c r="J166" s="24" t="n">
        <f aca="false">VLOOKUP(I166,Param!$Y$7:$AA$15,3,1)</f>
        <v>5</v>
      </c>
      <c r="K166" s="25" t="n">
        <f aca="false">IF(B166&gt;=2500,J166,IF(OR(M166="SSD",M166="NVME",O166="SSD",O166="NVME"),MIN(4,J166),MIN(3,J166)))</f>
        <v>5</v>
      </c>
      <c r="L166" s="36" t="s">
        <v>64</v>
      </c>
      <c r="M166" s="23" t="s">
        <v>61</v>
      </c>
      <c r="N166" s="23" t="s">
        <v>54</v>
      </c>
      <c r="O166" s="23" t="s">
        <v>61</v>
      </c>
      <c r="P166" s="23" t="s">
        <v>56</v>
      </c>
      <c r="Q166" s="23" t="s">
        <v>49</v>
      </c>
      <c r="R166" s="27" t="str">
        <f aca="false">VLOOKUP(K166,Param!$AA$7:$AB$15,2,0)</f>
        <v>A</v>
      </c>
      <c r="S166" s="32"/>
      <c r="T166" s="28"/>
      <c r="U166" s="28"/>
      <c r="V166" s="28"/>
      <c r="W166" s="28"/>
      <c r="X166" s="28"/>
      <c r="Y166" s="29"/>
      <c r="Z166" s="27"/>
      <c r="AA166" s="29"/>
      <c r="AB166" s="27"/>
      <c r="AC166" s="27"/>
      <c r="AD166" s="29"/>
      <c r="AE166" s="27"/>
      <c r="AF166" s="30"/>
      <c r="AG166" s="27"/>
      <c r="AH166" s="27"/>
      <c r="AI166" s="30"/>
      <c r="AJ166" s="30"/>
      <c r="AK166" s="27"/>
      <c r="AL166" s="30"/>
      <c r="AM166" s="27"/>
      <c r="AN166" s="27"/>
      <c r="AO166" s="27"/>
      <c r="AP166" s="27"/>
      <c r="AQ166" s="27"/>
      <c r="AR166" s="27"/>
    </row>
    <row r="167" customFormat="false" ht="13.8" hidden="false" customHeight="false" outlineLevel="0" collapsed="false">
      <c r="B167" s="23" t="n">
        <f aca="false">VALUE(RIGHT(L167,LEN(L167)-14))</f>
        <v>5999</v>
      </c>
      <c r="C167" s="24" t="n">
        <f aca="false">VLOOKUP(B167,Param!$K$7:$M$15,3,1)</f>
        <v>3</v>
      </c>
      <c r="D167" s="24" t="n">
        <f aca="false">VLOOKUP(M167&amp; TEXT(VALUE(LEFT(N167,LEN(N167)-2)),"00000")  ,Param!$S$7:$W$20,5,1)</f>
        <v>5</v>
      </c>
      <c r="E167" s="24" t="n">
        <f aca="false">IF(O167="",0,VLOOKUP(O167&amp; TEXT(VALUE(LEFT(P167,LEN(P167)-2)),"00000")  ,Param!$S$7:$W$20,5,1))</f>
        <v>4</v>
      </c>
      <c r="F167" s="24" t="n">
        <f aca="false">Param!$AE$7</f>
        <v>4</v>
      </c>
      <c r="G167" s="1" t="n">
        <f aca="false">MIN(F167,E167+D167)</f>
        <v>4</v>
      </c>
      <c r="H167" s="24" t="n">
        <f aca="false">VLOOKUP(VALUE(LEFT(Q167,LEN(Q167)-2)),Param!$O$7:$Q$15,3,1)</f>
        <v>3</v>
      </c>
      <c r="I167" s="24" t="n">
        <f aca="false">C167+H167+G167</f>
        <v>10</v>
      </c>
      <c r="J167" s="24" t="n">
        <f aca="false">VLOOKUP(I167,Param!$Y$7:$AA$15,3,1)</f>
        <v>5</v>
      </c>
      <c r="K167" s="25" t="n">
        <f aca="false">IF(B167&gt;=2500,J167,IF(OR(M167="SSD",M167="NVME",O167="SSD",O167="NVME"),MIN(4,J167),MIN(3,J167)))</f>
        <v>5</v>
      </c>
      <c r="L167" s="36" t="s">
        <v>64</v>
      </c>
      <c r="M167" s="23" t="s">
        <v>61</v>
      </c>
      <c r="N167" s="23" t="s">
        <v>44</v>
      </c>
      <c r="O167" s="23" t="s">
        <v>61</v>
      </c>
      <c r="P167" s="23" t="s">
        <v>56</v>
      </c>
      <c r="Q167" s="23" t="s">
        <v>55</v>
      </c>
      <c r="R167" s="27" t="str">
        <f aca="false">VLOOKUP(K167,Param!$AA$7:$AB$15,2,0)</f>
        <v>A</v>
      </c>
      <c r="S167" s="32"/>
      <c r="T167" s="28"/>
      <c r="U167" s="28"/>
      <c r="V167" s="28"/>
      <c r="W167" s="28"/>
      <c r="X167" s="28"/>
      <c r="Y167" s="29"/>
      <c r="Z167" s="27"/>
      <c r="AA167" s="29"/>
      <c r="AB167" s="27"/>
      <c r="AC167" s="27"/>
      <c r="AD167" s="29"/>
      <c r="AE167" s="27"/>
      <c r="AF167" s="30"/>
      <c r="AG167" s="27"/>
      <c r="AH167" s="27"/>
      <c r="AI167" s="30"/>
      <c r="AJ167" s="30"/>
      <c r="AK167" s="27"/>
      <c r="AL167" s="30"/>
      <c r="AM167" s="27"/>
      <c r="AN167" s="27"/>
      <c r="AO167" s="27"/>
      <c r="AP167" s="27"/>
      <c r="AQ167" s="27"/>
      <c r="AR167" s="27"/>
    </row>
    <row r="168" customFormat="false" ht="13.8" hidden="false" customHeight="false" outlineLevel="0" collapsed="false">
      <c r="B168" s="23" t="n">
        <f aca="false">VALUE(RIGHT(L168,LEN(L168)-14))</f>
        <v>5999</v>
      </c>
      <c r="C168" s="24" t="n">
        <f aca="false">VLOOKUP(B168,Param!$K$7:$M$15,3,1)</f>
        <v>3</v>
      </c>
      <c r="D168" s="24" t="n">
        <f aca="false">VLOOKUP(M168&amp; TEXT(VALUE(LEFT(N168,LEN(N168)-2)),"00000")  ,Param!$S$7:$W$20,5,1)</f>
        <v>5</v>
      </c>
      <c r="E168" s="24" t="n">
        <f aca="false">IF(O168="",0,VLOOKUP(O168&amp; TEXT(VALUE(LEFT(P168,LEN(P168)-2)),"00000")  ,Param!$S$7:$W$20,5,1))</f>
        <v>4</v>
      </c>
      <c r="F168" s="24" t="n">
        <f aca="false">Param!$AE$7</f>
        <v>4</v>
      </c>
      <c r="G168" s="1" t="n">
        <f aca="false">MIN(F168,E168+D168)</f>
        <v>4</v>
      </c>
      <c r="H168" s="24" t="n">
        <f aca="false">VLOOKUP(VALUE(LEFT(Q168,LEN(Q168)-2)),Param!$O$7:$Q$15,3,1)</f>
        <v>-8</v>
      </c>
      <c r="I168" s="24" t="n">
        <f aca="false">C168+H168+G168</f>
        <v>-1</v>
      </c>
      <c r="J168" s="24" t="n">
        <f aca="false">VLOOKUP(I168,Param!$Y$7:$AA$15,3,1)</f>
        <v>1</v>
      </c>
      <c r="K168" s="25" t="n">
        <f aca="false">IF(B168&gt;=2500,J168,IF(OR(M168="SSD",M168="NVME",O168="SSD",O168="NVME"),MIN(4,J168),MIN(3,J168)))</f>
        <v>1</v>
      </c>
      <c r="L168" s="36" t="s">
        <v>64</v>
      </c>
      <c r="M168" s="23" t="s">
        <v>61</v>
      </c>
      <c r="N168" s="23" t="s">
        <v>44</v>
      </c>
      <c r="O168" s="23" t="s">
        <v>61</v>
      </c>
      <c r="P168" s="23" t="s">
        <v>56</v>
      </c>
      <c r="Q168" s="23" t="s">
        <v>48</v>
      </c>
      <c r="R168" s="27" t="str">
        <f aca="false">VLOOKUP(K168,Param!$AA$7:$AB$15,2,0)</f>
        <v>INVENDABLE</v>
      </c>
      <c r="S168" s="32"/>
      <c r="T168" s="28"/>
      <c r="U168" s="28"/>
      <c r="V168" s="28"/>
      <c r="W168" s="28"/>
      <c r="X168" s="28"/>
      <c r="Y168" s="29"/>
      <c r="Z168" s="27"/>
      <c r="AA168" s="29"/>
      <c r="AB168" s="27"/>
      <c r="AC168" s="27"/>
      <c r="AD168" s="29"/>
      <c r="AE168" s="27"/>
      <c r="AF168" s="30"/>
      <c r="AG168" s="27"/>
      <c r="AH168" s="27"/>
      <c r="AI168" s="30"/>
      <c r="AJ168" s="30"/>
      <c r="AK168" s="27"/>
      <c r="AL168" s="30"/>
      <c r="AM168" s="27"/>
      <c r="AN168" s="27"/>
      <c r="AO168" s="27"/>
      <c r="AP168" s="27"/>
      <c r="AQ168" s="27"/>
      <c r="AR168" s="27"/>
    </row>
    <row r="169" customFormat="false" ht="13.8" hidden="false" customHeight="false" outlineLevel="0" collapsed="false">
      <c r="B169" s="23" t="n">
        <f aca="false">VALUE(RIGHT(L169,LEN(L169)-14))</f>
        <v>5999</v>
      </c>
      <c r="C169" s="24" t="n">
        <f aca="false">VLOOKUP(B169,Param!$K$7:$M$15,3,1)</f>
        <v>3</v>
      </c>
      <c r="D169" s="24" t="n">
        <f aca="false">VLOOKUP(M169&amp; TEXT(VALUE(LEFT(N169,LEN(N169)-2)),"00000")  ,Param!$S$7:$W$20,5,1)</f>
        <v>5</v>
      </c>
      <c r="E169" s="24" t="n">
        <f aca="false">IF(O169="",0,VLOOKUP(O169&amp; TEXT(VALUE(LEFT(P169,LEN(P169)-2)),"00000")  ,Param!$S$7:$W$20,5,1))</f>
        <v>4</v>
      </c>
      <c r="F169" s="24" t="n">
        <f aca="false">Param!$AE$7</f>
        <v>4</v>
      </c>
      <c r="G169" s="1" t="n">
        <f aca="false">MIN(F169,E169+D169)</f>
        <v>4</v>
      </c>
      <c r="H169" s="24" t="n">
        <f aca="false">VLOOKUP(VALUE(LEFT(Q169,LEN(Q169)-2)),Param!$O$7:$Q$15,3,1)</f>
        <v>4</v>
      </c>
      <c r="I169" s="24" t="n">
        <f aca="false">C169+H169+G169</f>
        <v>11</v>
      </c>
      <c r="J169" s="24" t="n">
        <f aca="false">VLOOKUP(I169,Param!$Y$7:$AA$15,3,1)</f>
        <v>6</v>
      </c>
      <c r="K169" s="25" t="n">
        <f aca="false">IF(B169&gt;=2500,J169,IF(OR(M169="SSD",M169="NVME",O169="SSD",O169="NVME"),MIN(4,J169),MIN(3,J169)))</f>
        <v>6</v>
      </c>
      <c r="L169" s="36" t="s">
        <v>64</v>
      </c>
      <c r="M169" s="23" t="s">
        <v>61</v>
      </c>
      <c r="N169" s="23" t="s">
        <v>44</v>
      </c>
      <c r="O169" s="23" t="s">
        <v>61</v>
      </c>
      <c r="P169" s="23" t="s">
        <v>56</v>
      </c>
      <c r="Q169" s="23" t="s">
        <v>45</v>
      </c>
      <c r="R169" s="27" t="str">
        <f aca="false">VLOOKUP(K169,Param!$AA$7:$AB$15,2,0)</f>
        <v>PREMIUM</v>
      </c>
      <c r="S169" s="32"/>
      <c r="T169" s="28"/>
      <c r="U169" s="28"/>
      <c r="V169" s="28"/>
      <c r="W169" s="28"/>
      <c r="X169" s="28"/>
      <c r="Y169" s="29"/>
      <c r="Z169" s="27"/>
      <c r="AA169" s="29"/>
      <c r="AB169" s="27"/>
      <c r="AC169" s="27"/>
      <c r="AD169" s="29"/>
      <c r="AE169" s="27"/>
      <c r="AF169" s="30"/>
      <c r="AG169" s="27"/>
      <c r="AH169" s="27"/>
      <c r="AI169" s="30"/>
      <c r="AJ169" s="30"/>
      <c r="AK169" s="27"/>
      <c r="AL169" s="30"/>
      <c r="AM169" s="27"/>
      <c r="AN169" s="27"/>
      <c r="AO169" s="27"/>
      <c r="AP169" s="27"/>
      <c r="AQ169" s="27"/>
      <c r="AR169" s="27"/>
    </row>
    <row r="170" customFormat="false" ht="13.8" hidden="false" customHeight="false" outlineLevel="0" collapsed="false">
      <c r="B170" s="23" t="n">
        <f aca="false">VALUE(RIGHT(L170,LEN(L170)-14))</f>
        <v>6000</v>
      </c>
      <c r="C170" s="24" t="n">
        <f aca="false">VLOOKUP(B170,Param!$K$7:$M$15,3,1)</f>
        <v>4</v>
      </c>
      <c r="D170" s="24" t="n">
        <f aca="false">VLOOKUP(M170&amp; TEXT(VALUE(LEFT(N170,LEN(N170)-2)),"00000")  ,Param!$S$7:$W$20,5,1)</f>
        <v>-8</v>
      </c>
      <c r="E170" s="24" t="n">
        <f aca="false">IF(O170="",0,VLOOKUP(O170&amp; TEXT(VALUE(LEFT(P170,LEN(P170)-2)),"00000")  ,Param!$S$7:$W$20,5,1))</f>
        <v>4</v>
      </c>
      <c r="F170" s="24" t="n">
        <f aca="false">Param!$AE$7</f>
        <v>4</v>
      </c>
      <c r="G170" s="1" t="n">
        <f aca="false">MIN(F170,E170+D170)</f>
        <v>-4</v>
      </c>
      <c r="H170" s="24" t="n">
        <f aca="false">VLOOKUP(VALUE(LEFT(Q170,LEN(Q170)-2)),Param!$O$7:$Q$15,3,1)</f>
        <v>1</v>
      </c>
      <c r="I170" s="24" t="n">
        <f aca="false">C170+H170+G170</f>
        <v>1</v>
      </c>
      <c r="J170" s="24" t="n">
        <f aca="false">VLOOKUP(I170,Param!$Y$7:$AA$15,3,1)</f>
        <v>1</v>
      </c>
      <c r="K170" s="25" t="n">
        <f aca="false">IF(B170&gt;=2500,J170,IF(OR(M170="SSD",M170="NVME",O170="SSD",O170="NVME"),MIN(4,J170),MIN(3,J170)))</f>
        <v>1</v>
      </c>
      <c r="L170" s="31" t="s">
        <v>65</v>
      </c>
      <c r="M170" s="23" t="s">
        <v>61</v>
      </c>
      <c r="N170" s="23" t="s">
        <v>59</v>
      </c>
      <c r="O170" s="23" t="s">
        <v>61</v>
      </c>
      <c r="P170" s="23" t="s">
        <v>56</v>
      </c>
      <c r="Q170" s="23" t="s">
        <v>49</v>
      </c>
      <c r="R170" s="27" t="str">
        <f aca="false">VLOOKUP(K170,Param!$AA$7:$AB$15,2,0)</f>
        <v>INVENDABLE</v>
      </c>
      <c r="S170" s="32"/>
      <c r="T170" s="28"/>
      <c r="U170" s="28"/>
      <c r="V170" s="28"/>
      <c r="W170" s="28"/>
      <c r="X170" s="28"/>
      <c r="Y170" s="29"/>
      <c r="Z170" s="27"/>
      <c r="AA170" s="29"/>
      <c r="AB170" s="27"/>
      <c r="AC170" s="27"/>
      <c r="AD170" s="29"/>
      <c r="AE170" s="27"/>
      <c r="AF170" s="30"/>
      <c r="AG170" s="27"/>
      <c r="AH170" s="27"/>
      <c r="AI170" s="30"/>
      <c r="AJ170" s="30"/>
      <c r="AK170" s="27"/>
      <c r="AL170" s="30"/>
      <c r="AM170" s="27"/>
      <c r="AN170" s="27"/>
      <c r="AO170" s="27"/>
      <c r="AP170" s="27"/>
      <c r="AQ170" s="27"/>
      <c r="AR170" s="27"/>
    </row>
    <row r="171" customFormat="false" ht="13.8" hidden="false" customHeight="false" outlineLevel="0" collapsed="false">
      <c r="B171" s="23" t="n">
        <f aca="false">VALUE(RIGHT(L171,LEN(L171)-14))</f>
        <v>6000</v>
      </c>
      <c r="C171" s="24" t="n">
        <f aca="false">VLOOKUP(B171,Param!$K$7:$M$15,3,1)</f>
        <v>4</v>
      </c>
      <c r="D171" s="24" t="n">
        <f aca="false">VLOOKUP(M171&amp; TEXT(VALUE(LEFT(N171,LEN(N171)-2)),"00000")  ,Param!$S$7:$W$20,5,1)</f>
        <v>2</v>
      </c>
      <c r="E171" s="24" t="n">
        <f aca="false">IF(O171="",0,VLOOKUP(O171&amp; TEXT(VALUE(LEFT(P171,LEN(P171)-2)),"00000")  ,Param!$S$7:$W$20,5,1))</f>
        <v>4</v>
      </c>
      <c r="F171" s="24" t="n">
        <f aca="false">Param!$AE$7</f>
        <v>4</v>
      </c>
      <c r="G171" s="1" t="n">
        <f aca="false">MIN(F171,E171+D171)</f>
        <v>4</v>
      </c>
      <c r="H171" s="24" t="n">
        <f aca="false">VLOOKUP(VALUE(LEFT(Q171,LEN(Q171)-2)),Param!$O$7:$Q$15,3,1)</f>
        <v>1</v>
      </c>
      <c r="I171" s="24" t="n">
        <f aca="false">C171+H171+G171</f>
        <v>9</v>
      </c>
      <c r="J171" s="24" t="n">
        <f aca="false">VLOOKUP(I171,Param!$Y$7:$AA$15,3,1)</f>
        <v>5</v>
      </c>
      <c r="K171" s="25" t="n">
        <f aca="false">IF(B171&gt;=2500,J171,IF(OR(M171="SSD",M171="NVME",O171="SSD",O171="NVME"),MIN(4,J171),MIN(3,J171)))</f>
        <v>5</v>
      </c>
      <c r="L171" s="31" t="s">
        <v>65</v>
      </c>
      <c r="M171" s="23" t="s">
        <v>61</v>
      </c>
      <c r="N171" s="23" t="s">
        <v>60</v>
      </c>
      <c r="O171" s="23" t="s">
        <v>61</v>
      </c>
      <c r="P171" s="23" t="s">
        <v>56</v>
      </c>
      <c r="Q171" s="23" t="s">
        <v>49</v>
      </c>
      <c r="R171" s="27" t="str">
        <f aca="false">VLOOKUP(K171,Param!$AA$7:$AB$15,2,0)</f>
        <v>A</v>
      </c>
      <c r="S171" s="32"/>
      <c r="T171" s="28"/>
      <c r="U171" s="28"/>
      <c r="V171" s="28"/>
      <c r="W171" s="28"/>
      <c r="X171" s="28"/>
      <c r="Y171" s="29"/>
      <c r="Z171" s="27"/>
      <c r="AA171" s="29"/>
      <c r="AB171" s="27"/>
      <c r="AC171" s="27"/>
      <c r="AD171" s="29"/>
      <c r="AE171" s="27"/>
      <c r="AF171" s="30"/>
      <c r="AG171" s="27"/>
      <c r="AH171" s="27"/>
      <c r="AI171" s="30"/>
      <c r="AJ171" s="30"/>
      <c r="AK171" s="27"/>
      <c r="AL171" s="30"/>
      <c r="AM171" s="27"/>
      <c r="AN171" s="27"/>
      <c r="AO171" s="27"/>
      <c r="AP171" s="27"/>
      <c r="AQ171" s="27"/>
      <c r="AR171" s="27"/>
    </row>
    <row r="172" customFormat="false" ht="13.8" hidden="false" customHeight="false" outlineLevel="0" collapsed="false">
      <c r="B172" s="23" t="n">
        <f aca="false">VALUE(RIGHT(L172,LEN(L172)-14))</f>
        <v>6000</v>
      </c>
      <c r="C172" s="24" t="n">
        <f aca="false">VLOOKUP(B172,Param!$K$7:$M$15,3,1)</f>
        <v>4</v>
      </c>
      <c r="D172" s="24" t="n">
        <f aca="false">VLOOKUP(M172&amp; TEXT(VALUE(LEFT(N172,LEN(N172)-2)),"00000")  ,Param!$S$7:$W$20,5,1)</f>
        <v>3</v>
      </c>
      <c r="E172" s="24" t="n">
        <f aca="false">IF(O172="",0,VLOOKUP(O172&amp; TEXT(VALUE(LEFT(P172,LEN(P172)-2)),"00000")  ,Param!$S$7:$W$20,5,1))</f>
        <v>4</v>
      </c>
      <c r="F172" s="24" t="n">
        <f aca="false">Param!$AE$7</f>
        <v>4</v>
      </c>
      <c r="G172" s="1" t="n">
        <f aca="false">MIN(F172,E172+D172)</f>
        <v>4</v>
      </c>
      <c r="H172" s="24" t="n">
        <f aca="false">VLOOKUP(VALUE(LEFT(Q172,LEN(Q172)-2)),Param!$O$7:$Q$15,3,1)</f>
        <v>1</v>
      </c>
      <c r="I172" s="24" t="n">
        <f aca="false">C172+H172+G172</f>
        <v>9</v>
      </c>
      <c r="J172" s="24" t="n">
        <f aca="false">VLOOKUP(I172,Param!$Y$7:$AA$15,3,1)</f>
        <v>5</v>
      </c>
      <c r="K172" s="25" t="n">
        <f aca="false">IF(B172&gt;=2500,J172,IF(OR(M172="SSD",M172="NVME",O172="SSD",O172="NVME"),MIN(4,J172),MIN(3,J172)))</f>
        <v>5</v>
      </c>
      <c r="L172" s="31" t="s">
        <v>65</v>
      </c>
      <c r="M172" s="23" t="s">
        <v>61</v>
      </c>
      <c r="N172" s="23" t="s">
        <v>58</v>
      </c>
      <c r="O172" s="23" t="s">
        <v>61</v>
      </c>
      <c r="P172" s="23" t="s">
        <v>56</v>
      </c>
      <c r="Q172" s="23" t="s">
        <v>49</v>
      </c>
      <c r="R172" s="27" t="str">
        <f aca="false">VLOOKUP(K172,Param!$AA$7:$AB$15,2,0)</f>
        <v>A</v>
      </c>
      <c r="S172" s="32"/>
      <c r="T172" s="28"/>
      <c r="U172" s="28"/>
      <c r="V172" s="28"/>
      <c r="W172" s="28"/>
      <c r="X172" s="28"/>
      <c r="Y172" s="29"/>
      <c r="Z172" s="27"/>
      <c r="AA172" s="29"/>
      <c r="AB172" s="27"/>
      <c r="AC172" s="27"/>
      <c r="AD172" s="29"/>
      <c r="AE172" s="27"/>
      <c r="AF172" s="30"/>
      <c r="AG172" s="27"/>
      <c r="AH172" s="27"/>
      <c r="AI172" s="30"/>
      <c r="AJ172" s="30"/>
      <c r="AK172" s="27"/>
      <c r="AL172" s="30"/>
      <c r="AM172" s="27"/>
      <c r="AN172" s="27"/>
      <c r="AO172" s="27"/>
      <c r="AP172" s="27"/>
      <c r="AQ172" s="27"/>
      <c r="AR172" s="27"/>
    </row>
    <row r="173" customFormat="false" ht="13.8" hidden="false" customHeight="false" outlineLevel="0" collapsed="false">
      <c r="B173" s="23" t="n">
        <f aca="false">VALUE(RIGHT(L173,LEN(L173)-14))</f>
        <v>6000</v>
      </c>
      <c r="C173" s="24" t="n">
        <f aca="false">VLOOKUP(B173,Param!$K$7:$M$15,3,1)</f>
        <v>4</v>
      </c>
      <c r="D173" s="24" t="n">
        <f aca="false">VLOOKUP(M173&amp; TEXT(VALUE(LEFT(N173,LEN(N173)-2)),"00000")  ,Param!$S$7:$W$20,5,1)</f>
        <v>5</v>
      </c>
      <c r="E173" s="24" t="n">
        <f aca="false">IF(O173="",0,VLOOKUP(O173&amp; TEXT(VALUE(LEFT(P173,LEN(P173)-2)),"00000")  ,Param!$S$7:$W$20,5,1))</f>
        <v>4</v>
      </c>
      <c r="F173" s="24" t="n">
        <f aca="false">Param!$AE$7</f>
        <v>4</v>
      </c>
      <c r="G173" s="1" t="n">
        <f aca="false">MIN(F173,E173+D173)</f>
        <v>4</v>
      </c>
      <c r="H173" s="24" t="n">
        <f aca="false">VLOOKUP(VALUE(LEFT(Q173,LEN(Q173)-2)),Param!$O$7:$Q$15,3,1)</f>
        <v>1</v>
      </c>
      <c r="I173" s="24" t="n">
        <f aca="false">C173+H173+G173</f>
        <v>9</v>
      </c>
      <c r="J173" s="24" t="n">
        <f aca="false">VLOOKUP(I173,Param!$Y$7:$AA$15,3,1)</f>
        <v>5</v>
      </c>
      <c r="K173" s="25" t="n">
        <f aca="false">IF(B173&gt;=2500,J173,IF(OR(M173="SSD",M173="NVME",O173="SSD",O173="NVME"),MIN(4,J173),MIN(3,J173)))</f>
        <v>5</v>
      </c>
      <c r="L173" s="31" t="s">
        <v>65</v>
      </c>
      <c r="M173" s="23" t="s">
        <v>61</v>
      </c>
      <c r="N173" s="23" t="s">
        <v>54</v>
      </c>
      <c r="O173" s="23" t="s">
        <v>61</v>
      </c>
      <c r="P173" s="23" t="s">
        <v>56</v>
      </c>
      <c r="Q173" s="23" t="s">
        <v>49</v>
      </c>
      <c r="R173" s="27" t="str">
        <f aca="false">VLOOKUP(K173,Param!$AA$7:$AB$15,2,0)</f>
        <v>A</v>
      </c>
      <c r="S173" s="32"/>
      <c r="T173" s="28"/>
      <c r="U173" s="28"/>
      <c r="V173" s="28"/>
      <c r="W173" s="28"/>
      <c r="X173" s="28"/>
      <c r="Y173" s="29"/>
      <c r="Z173" s="27"/>
      <c r="AA173" s="29"/>
      <c r="AB173" s="27"/>
      <c r="AC173" s="27"/>
      <c r="AD173" s="29"/>
      <c r="AE173" s="27"/>
      <c r="AF173" s="30"/>
      <c r="AG173" s="27"/>
      <c r="AH173" s="27"/>
      <c r="AI173" s="30"/>
      <c r="AJ173" s="30"/>
      <c r="AK173" s="27"/>
      <c r="AL173" s="30"/>
      <c r="AM173" s="27"/>
      <c r="AN173" s="27"/>
      <c r="AO173" s="27"/>
      <c r="AP173" s="27"/>
      <c r="AQ173" s="27"/>
      <c r="AR173" s="27"/>
    </row>
    <row r="174" customFormat="false" ht="13.8" hidden="false" customHeight="false" outlineLevel="0" collapsed="false">
      <c r="B174" s="23" t="n">
        <f aca="false">VALUE(RIGHT(L174,LEN(L174)-14))</f>
        <v>6000</v>
      </c>
      <c r="C174" s="24" t="n">
        <f aca="false">VLOOKUP(B174,Param!$K$7:$M$15,3,1)</f>
        <v>4</v>
      </c>
      <c r="D174" s="24" t="n">
        <f aca="false">VLOOKUP(M174&amp; TEXT(VALUE(LEFT(N174,LEN(N174)-2)),"00000")  ,Param!$S$7:$W$20,5,1)</f>
        <v>5</v>
      </c>
      <c r="E174" s="24" t="n">
        <f aca="false">IF(O174="",0,VLOOKUP(O174&amp; TEXT(VALUE(LEFT(P174,LEN(P174)-2)),"00000")  ,Param!$S$7:$W$20,5,1))</f>
        <v>4</v>
      </c>
      <c r="F174" s="24" t="n">
        <f aca="false">Param!$AE$7</f>
        <v>4</v>
      </c>
      <c r="G174" s="1" t="n">
        <f aca="false">MIN(F174,E174+D174)</f>
        <v>4</v>
      </c>
      <c r="H174" s="24" t="n">
        <f aca="false">VLOOKUP(VALUE(LEFT(Q174,LEN(Q174)-2)),Param!$O$7:$Q$15,3,1)</f>
        <v>-8</v>
      </c>
      <c r="I174" s="24" t="n">
        <f aca="false">C174+H174+G174</f>
        <v>0</v>
      </c>
      <c r="J174" s="24" t="n">
        <f aca="false">VLOOKUP(I174,Param!$Y$7:$AA$15,3,1)</f>
        <v>1</v>
      </c>
      <c r="K174" s="25" t="n">
        <f aca="false">IF(B174&gt;=2500,J174,IF(OR(M174="SSD",M174="NVME",O174="SSD",O174="NVME"),MIN(4,J174),MIN(3,J174)))</f>
        <v>1</v>
      </c>
      <c r="L174" s="31" t="s">
        <v>65</v>
      </c>
      <c r="M174" s="23" t="s">
        <v>61</v>
      </c>
      <c r="N174" s="23" t="s">
        <v>44</v>
      </c>
      <c r="O174" s="23" t="s">
        <v>61</v>
      </c>
      <c r="P174" s="23" t="s">
        <v>56</v>
      </c>
      <c r="Q174" s="23" t="s">
        <v>48</v>
      </c>
      <c r="R174" s="27" t="str">
        <f aca="false">VLOOKUP(K174,Param!$AA$7:$AB$15,2,0)</f>
        <v>INVENDABLE</v>
      </c>
      <c r="S174" s="32"/>
      <c r="T174" s="28"/>
      <c r="U174" s="28"/>
      <c r="V174" s="28"/>
      <c r="W174" s="28"/>
      <c r="X174" s="28"/>
      <c r="Y174" s="29"/>
      <c r="Z174" s="27"/>
      <c r="AA174" s="29"/>
      <c r="AB174" s="27"/>
      <c r="AC174" s="27"/>
      <c r="AD174" s="29"/>
      <c r="AE174" s="27"/>
      <c r="AF174" s="30"/>
      <c r="AG174" s="27"/>
      <c r="AH174" s="27"/>
      <c r="AI174" s="30"/>
      <c r="AJ174" s="30"/>
      <c r="AK174" s="27"/>
      <c r="AL174" s="30"/>
      <c r="AM174" s="27"/>
      <c r="AN174" s="27"/>
      <c r="AO174" s="27"/>
      <c r="AP174" s="27"/>
      <c r="AQ174" s="27"/>
      <c r="AR174" s="27"/>
    </row>
    <row r="175" customFormat="false" ht="13.8" hidden="false" customHeight="false" outlineLevel="0" collapsed="false">
      <c r="B175" s="23" t="n">
        <f aca="false">VALUE(RIGHT(L175,LEN(L175)-14))</f>
        <v>6000</v>
      </c>
      <c r="C175" s="24" t="n">
        <f aca="false">VLOOKUP(B175,Param!$K$7:$M$15,3,1)</f>
        <v>4</v>
      </c>
      <c r="D175" s="24" t="n">
        <f aca="false">VLOOKUP(M175&amp; TEXT(VALUE(LEFT(N175,LEN(N175)-2)),"00000")  ,Param!$S$7:$W$20,5,1)</f>
        <v>5</v>
      </c>
      <c r="E175" s="24" t="n">
        <f aca="false">IF(O175="",0,VLOOKUP(O175&amp; TEXT(VALUE(LEFT(P175,LEN(P175)-2)),"00000")  ,Param!$S$7:$W$20,5,1))</f>
        <v>4</v>
      </c>
      <c r="F175" s="24" t="n">
        <f aca="false">Param!$AE$7</f>
        <v>4</v>
      </c>
      <c r="G175" s="1" t="n">
        <f aca="false">MIN(F175,E175+D175)</f>
        <v>4</v>
      </c>
      <c r="H175" s="24" t="n">
        <f aca="false">VLOOKUP(VALUE(LEFT(Q175,LEN(Q175)-2)),Param!$O$7:$Q$15,3,1)</f>
        <v>3</v>
      </c>
      <c r="I175" s="24" t="n">
        <f aca="false">C175+H175+G175</f>
        <v>11</v>
      </c>
      <c r="J175" s="24" t="n">
        <f aca="false">VLOOKUP(I175,Param!$Y$7:$AA$15,3,1)</f>
        <v>6</v>
      </c>
      <c r="K175" s="25" t="n">
        <f aca="false">IF(B175&gt;=2500,J175,IF(OR(M175="SSD",M175="NVME",O175="SSD",O175="NVME"),MIN(4,J175),MIN(3,J175)))</f>
        <v>6</v>
      </c>
      <c r="L175" s="31" t="s">
        <v>65</v>
      </c>
      <c r="M175" s="23" t="s">
        <v>61</v>
      </c>
      <c r="N175" s="23" t="s">
        <v>44</v>
      </c>
      <c r="O175" s="23" t="s">
        <v>61</v>
      </c>
      <c r="P175" s="23" t="s">
        <v>56</v>
      </c>
      <c r="Q175" s="23" t="s">
        <v>55</v>
      </c>
      <c r="R175" s="27" t="str">
        <f aca="false">VLOOKUP(K175,Param!$AA$7:$AB$15,2,0)</f>
        <v>PREMIUM</v>
      </c>
      <c r="S175" s="32"/>
      <c r="T175" s="28"/>
      <c r="U175" s="28"/>
      <c r="V175" s="28"/>
      <c r="W175" s="28"/>
      <c r="X175" s="28"/>
      <c r="Y175" s="29"/>
      <c r="Z175" s="27"/>
      <c r="AA175" s="29"/>
      <c r="AB175" s="27"/>
      <c r="AC175" s="27"/>
      <c r="AD175" s="29"/>
      <c r="AE175" s="27"/>
      <c r="AF175" s="30"/>
      <c r="AG175" s="27"/>
      <c r="AH175" s="27"/>
      <c r="AI175" s="30"/>
      <c r="AJ175" s="30"/>
      <c r="AK175" s="27"/>
      <c r="AL175" s="30"/>
      <c r="AM175" s="27"/>
      <c r="AN175" s="27"/>
      <c r="AO175" s="27"/>
      <c r="AP175" s="27"/>
      <c r="AQ175" s="27"/>
      <c r="AR175" s="27"/>
    </row>
    <row r="176" customFormat="false" ht="13.8" hidden="false" customHeight="false" outlineLevel="0" collapsed="false">
      <c r="B176" s="23" t="n">
        <f aca="false">VALUE(RIGHT(L176,LEN(L176)-14))</f>
        <v>6000</v>
      </c>
      <c r="C176" s="24" t="n">
        <f aca="false">VLOOKUP(B176,Param!$K$7:$M$15,3,1)</f>
        <v>4</v>
      </c>
      <c r="D176" s="24" t="n">
        <f aca="false">VLOOKUP(M176&amp; TEXT(VALUE(LEFT(N176,LEN(N176)-2)),"00000")  ,Param!$S$7:$W$20,5,1)</f>
        <v>5</v>
      </c>
      <c r="E176" s="24" t="n">
        <f aca="false">IF(O176="",0,VLOOKUP(O176&amp; TEXT(VALUE(LEFT(P176,LEN(P176)-2)),"00000")  ,Param!$S$7:$W$20,5,1))</f>
        <v>4</v>
      </c>
      <c r="F176" s="24" t="n">
        <f aca="false">Param!$AE$7</f>
        <v>4</v>
      </c>
      <c r="G176" s="1" t="n">
        <f aca="false">MIN(F176,E176+D176)</f>
        <v>4</v>
      </c>
      <c r="H176" s="24" t="n">
        <f aca="false">VLOOKUP(VALUE(LEFT(Q176,LEN(Q176)-2)),Param!$O$7:$Q$15,3,1)</f>
        <v>4</v>
      </c>
      <c r="I176" s="24" t="n">
        <f aca="false">C176+H176+G176</f>
        <v>12</v>
      </c>
      <c r="J176" s="24" t="n">
        <f aca="false">VLOOKUP(I176,Param!$Y$7:$AA$15,3,1)</f>
        <v>6</v>
      </c>
      <c r="K176" s="25" t="n">
        <f aca="false">IF(B176&gt;=2500,J176,IF(OR(M176="SSD",M176="NVME",O176="SSD",O176="NVME"),MIN(4,J176),MIN(3,J176)))</f>
        <v>6</v>
      </c>
      <c r="L176" s="31" t="s">
        <v>65</v>
      </c>
      <c r="M176" s="23" t="s">
        <v>61</v>
      </c>
      <c r="N176" s="23" t="s">
        <v>44</v>
      </c>
      <c r="O176" s="23" t="s">
        <v>61</v>
      </c>
      <c r="P176" s="23" t="s">
        <v>56</v>
      </c>
      <c r="Q176" s="23" t="s">
        <v>45</v>
      </c>
      <c r="R176" s="27" t="str">
        <f aca="false">VLOOKUP(K176,Param!$AA$7:$AB$15,2,0)</f>
        <v>PREMIUM</v>
      </c>
      <c r="S176" s="32"/>
      <c r="T176" s="28"/>
      <c r="U176" s="28"/>
      <c r="V176" s="28"/>
      <c r="W176" s="28"/>
      <c r="X176" s="28"/>
      <c r="Y176" s="29"/>
      <c r="Z176" s="27"/>
      <c r="AA176" s="29"/>
      <c r="AB176" s="27"/>
      <c r="AC176" s="27"/>
      <c r="AD176" s="29"/>
      <c r="AE176" s="27"/>
      <c r="AF176" s="30"/>
      <c r="AG176" s="27"/>
      <c r="AH176" s="27"/>
      <c r="AI176" s="30"/>
      <c r="AJ176" s="30"/>
      <c r="AK176" s="27"/>
      <c r="AL176" s="30"/>
      <c r="AM176" s="27"/>
      <c r="AN176" s="27"/>
      <c r="AO176" s="27"/>
      <c r="AP176" s="27"/>
      <c r="AQ176" s="27"/>
      <c r="AR176" s="27"/>
    </row>
    <row r="177" customFormat="false" ht="13.8" hidden="false" customHeight="false" outlineLevel="0" collapsed="false">
      <c r="B177" s="23" t="n">
        <f aca="false">VALUE(RIGHT(L177,LEN(L177)-14))</f>
        <v>10000</v>
      </c>
      <c r="C177" s="24" t="n">
        <f aca="false">VLOOKUP(B177,Param!$K$7:$M$15,3,1)</f>
        <v>4</v>
      </c>
      <c r="D177" s="24" t="n">
        <f aca="false">VLOOKUP(M177&amp; TEXT(VALUE(LEFT(N177,LEN(N177)-2)),"00000")  ,Param!$S$7:$W$20,5,1)</f>
        <v>-8</v>
      </c>
      <c r="E177" s="24" t="n">
        <f aca="false">IF(O177="",0,VLOOKUP(O177&amp; TEXT(VALUE(LEFT(P177,LEN(P177)-2)),"00000")  ,Param!$S$7:$W$20,5,1))</f>
        <v>4</v>
      </c>
      <c r="F177" s="24" t="n">
        <f aca="false">Param!$AE$7</f>
        <v>4</v>
      </c>
      <c r="G177" s="1" t="n">
        <f aca="false">MIN(F177,E177+D177)</f>
        <v>-4</v>
      </c>
      <c r="H177" s="24" t="n">
        <f aca="false">VLOOKUP(VALUE(LEFT(Q177,LEN(Q177)-2)),Param!$O$7:$Q$15,3,1)</f>
        <v>1</v>
      </c>
      <c r="I177" s="24" t="n">
        <f aca="false">C177+H177+G177</f>
        <v>1</v>
      </c>
      <c r="J177" s="24" t="n">
        <f aca="false">VLOOKUP(I177,Param!$Y$7:$AA$15,3,1)</f>
        <v>1</v>
      </c>
      <c r="K177" s="25" t="n">
        <f aca="false">IF(B177&gt;=2500,J177,IF(OR(M177="SSD",M177="NVME",O177="SSD",O177="NVME"),MIN(4,J177),MIN(3,J177)))</f>
        <v>1</v>
      </c>
      <c r="L177" s="36" t="s">
        <v>66</v>
      </c>
      <c r="M177" s="23" t="s">
        <v>61</v>
      </c>
      <c r="N177" s="23" t="s">
        <v>59</v>
      </c>
      <c r="O177" s="23" t="s">
        <v>61</v>
      </c>
      <c r="P177" s="23" t="s">
        <v>56</v>
      </c>
      <c r="Q177" s="23" t="s">
        <v>49</v>
      </c>
      <c r="R177" s="27" t="str">
        <f aca="false">VLOOKUP(K177,Param!$AA$7:$AB$15,2,0)</f>
        <v>INVENDABLE</v>
      </c>
      <c r="S177" s="32"/>
      <c r="T177" s="28"/>
      <c r="U177" s="28"/>
      <c r="V177" s="28"/>
      <c r="W177" s="28"/>
      <c r="X177" s="28"/>
      <c r="Y177" s="29"/>
      <c r="Z177" s="27"/>
      <c r="AA177" s="29"/>
      <c r="AB177" s="27"/>
      <c r="AC177" s="27"/>
      <c r="AD177" s="29"/>
      <c r="AE177" s="27"/>
      <c r="AF177" s="30"/>
      <c r="AG177" s="27"/>
      <c r="AH177" s="27"/>
      <c r="AI177" s="30"/>
      <c r="AJ177" s="30"/>
      <c r="AK177" s="27"/>
      <c r="AL177" s="30"/>
      <c r="AM177" s="27"/>
      <c r="AN177" s="27"/>
      <c r="AO177" s="27"/>
      <c r="AP177" s="27"/>
      <c r="AQ177" s="27"/>
      <c r="AR177" s="27"/>
    </row>
    <row r="178" customFormat="false" ht="13.8" hidden="false" customHeight="false" outlineLevel="0" collapsed="false">
      <c r="B178" s="23" t="n">
        <f aca="false">VALUE(RIGHT(L178,LEN(L178)-14))</f>
        <v>10000</v>
      </c>
      <c r="C178" s="24" t="n">
        <f aca="false">VLOOKUP(B178,Param!$K$7:$M$15,3,1)</f>
        <v>4</v>
      </c>
      <c r="D178" s="24" t="n">
        <f aca="false">VLOOKUP(M178&amp; TEXT(VALUE(LEFT(N178,LEN(N178)-2)),"00000")  ,Param!$S$7:$W$20,5,1)</f>
        <v>2</v>
      </c>
      <c r="E178" s="24" t="n">
        <f aca="false">IF(O178="",0,VLOOKUP(O178&amp; TEXT(VALUE(LEFT(P178,LEN(P178)-2)),"00000")  ,Param!$S$7:$W$20,5,1))</f>
        <v>4</v>
      </c>
      <c r="F178" s="24" t="n">
        <f aca="false">Param!$AE$7</f>
        <v>4</v>
      </c>
      <c r="G178" s="1" t="n">
        <f aca="false">MIN(F178,E178+D178)</f>
        <v>4</v>
      </c>
      <c r="H178" s="24" t="n">
        <f aca="false">VLOOKUP(VALUE(LEFT(Q178,LEN(Q178)-2)),Param!$O$7:$Q$15,3,1)</f>
        <v>1</v>
      </c>
      <c r="I178" s="24" t="n">
        <f aca="false">C178+H178+G178</f>
        <v>9</v>
      </c>
      <c r="J178" s="24" t="n">
        <f aca="false">VLOOKUP(I178,Param!$Y$7:$AA$15,3,1)</f>
        <v>5</v>
      </c>
      <c r="K178" s="25" t="n">
        <f aca="false">IF(B178&gt;=2500,J178,IF(OR(M178="SSD",M178="NVME",O178="SSD",O178="NVME"),MIN(4,J178),MIN(3,J178)))</f>
        <v>5</v>
      </c>
      <c r="L178" s="36" t="s">
        <v>66</v>
      </c>
      <c r="M178" s="23" t="s">
        <v>61</v>
      </c>
      <c r="N178" s="23" t="s">
        <v>60</v>
      </c>
      <c r="O178" s="23" t="s">
        <v>61</v>
      </c>
      <c r="P178" s="23" t="s">
        <v>56</v>
      </c>
      <c r="Q178" s="23" t="s">
        <v>49</v>
      </c>
      <c r="R178" s="27" t="str">
        <f aca="false">VLOOKUP(K178,Param!$AA$7:$AB$15,2,0)</f>
        <v>A</v>
      </c>
      <c r="S178" s="32"/>
      <c r="T178" s="28"/>
      <c r="U178" s="28"/>
      <c r="V178" s="28"/>
      <c r="W178" s="28"/>
      <c r="X178" s="28"/>
      <c r="Y178" s="29"/>
      <c r="Z178" s="27"/>
      <c r="AA178" s="29"/>
      <c r="AB178" s="27"/>
      <c r="AC178" s="27"/>
      <c r="AD178" s="29"/>
      <c r="AE178" s="27"/>
      <c r="AF178" s="30"/>
      <c r="AG178" s="27"/>
      <c r="AH178" s="27"/>
      <c r="AI178" s="30"/>
      <c r="AJ178" s="30"/>
      <c r="AK178" s="27"/>
      <c r="AL178" s="30"/>
      <c r="AM178" s="27"/>
      <c r="AN178" s="27"/>
      <c r="AO178" s="27"/>
      <c r="AP178" s="27"/>
      <c r="AQ178" s="27"/>
      <c r="AR178" s="27"/>
    </row>
    <row r="179" customFormat="false" ht="13.8" hidden="false" customHeight="false" outlineLevel="0" collapsed="false">
      <c r="B179" s="23" t="n">
        <f aca="false">VALUE(RIGHT(L179,LEN(L179)-14))</f>
        <v>10000</v>
      </c>
      <c r="C179" s="24" t="n">
        <f aca="false">VLOOKUP(B179,Param!$K$7:$M$15,3,1)</f>
        <v>4</v>
      </c>
      <c r="D179" s="24" t="n">
        <f aca="false">VLOOKUP(M179&amp; TEXT(VALUE(LEFT(N179,LEN(N179)-2)),"00000")  ,Param!$S$7:$W$20,5,1)</f>
        <v>3</v>
      </c>
      <c r="E179" s="24" t="n">
        <f aca="false">IF(O179="",0,VLOOKUP(O179&amp; TEXT(VALUE(LEFT(P179,LEN(P179)-2)),"00000")  ,Param!$S$7:$W$20,5,1))</f>
        <v>4</v>
      </c>
      <c r="F179" s="24" t="n">
        <f aca="false">Param!$AE$7</f>
        <v>4</v>
      </c>
      <c r="G179" s="1" t="n">
        <f aca="false">MIN(F179,E179+D179)</f>
        <v>4</v>
      </c>
      <c r="H179" s="24" t="n">
        <f aca="false">VLOOKUP(VALUE(LEFT(Q179,LEN(Q179)-2)),Param!$O$7:$Q$15,3,1)</f>
        <v>1</v>
      </c>
      <c r="I179" s="24" t="n">
        <f aca="false">C179+H179+G179</f>
        <v>9</v>
      </c>
      <c r="J179" s="24" t="n">
        <f aca="false">VLOOKUP(I179,Param!$Y$7:$AA$15,3,1)</f>
        <v>5</v>
      </c>
      <c r="K179" s="25" t="n">
        <f aca="false">IF(B179&gt;=2500,J179,IF(OR(M179="SSD",M179="NVME",O179="SSD",O179="NVME"),MIN(4,J179),MIN(3,J179)))</f>
        <v>5</v>
      </c>
      <c r="L179" s="36" t="s">
        <v>66</v>
      </c>
      <c r="M179" s="23" t="s">
        <v>61</v>
      </c>
      <c r="N179" s="23" t="s">
        <v>58</v>
      </c>
      <c r="O179" s="23" t="s">
        <v>61</v>
      </c>
      <c r="P179" s="23" t="s">
        <v>56</v>
      </c>
      <c r="Q179" s="23" t="s">
        <v>49</v>
      </c>
      <c r="R179" s="27" t="str">
        <f aca="false">VLOOKUP(K179,Param!$AA$7:$AB$15,2,0)</f>
        <v>A</v>
      </c>
      <c r="S179" s="32"/>
      <c r="T179" s="28"/>
      <c r="U179" s="28"/>
      <c r="V179" s="28"/>
      <c r="W179" s="28"/>
      <c r="X179" s="28"/>
      <c r="Y179" s="29"/>
      <c r="Z179" s="27"/>
      <c r="AA179" s="29"/>
      <c r="AB179" s="27"/>
      <c r="AC179" s="27"/>
      <c r="AD179" s="29"/>
      <c r="AE179" s="27"/>
      <c r="AF179" s="30"/>
      <c r="AG179" s="27"/>
      <c r="AH179" s="27"/>
      <c r="AI179" s="30"/>
      <c r="AJ179" s="30"/>
      <c r="AK179" s="27"/>
      <c r="AL179" s="30"/>
      <c r="AM179" s="27"/>
      <c r="AN179" s="27"/>
      <c r="AO179" s="27"/>
      <c r="AP179" s="27"/>
      <c r="AQ179" s="27"/>
      <c r="AR179" s="27"/>
    </row>
    <row r="180" customFormat="false" ht="13.8" hidden="false" customHeight="false" outlineLevel="0" collapsed="false">
      <c r="B180" s="23" t="n">
        <f aca="false">VALUE(RIGHT(L180,LEN(L180)-14))</f>
        <v>10000</v>
      </c>
      <c r="C180" s="24" t="n">
        <f aca="false">VLOOKUP(B180,Param!$K$7:$M$15,3,1)</f>
        <v>4</v>
      </c>
      <c r="D180" s="24" t="n">
        <f aca="false">VLOOKUP(M180&amp; TEXT(VALUE(LEFT(N180,LEN(N180)-2)),"00000")  ,Param!$S$7:$W$20,5,1)</f>
        <v>5</v>
      </c>
      <c r="E180" s="24" t="n">
        <f aca="false">IF(O180="",0,VLOOKUP(O180&amp; TEXT(VALUE(LEFT(P180,LEN(P180)-2)),"00000")  ,Param!$S$7:$W$20,5,1))</f>
        <v>4</v>
      </c>
      <c r="F180" s="24" t="n">
        <f aca="false">Param!$AE$7</f>
        <v>4</v>
      </c>
      <c r="G180" s="1" t="n">
        <f aca="false">MIN(F180,E180+D180)</f>
        <v>4</v>
      </c>
      <c r="H180" s="24" t="n">
        <f aca="false">VLOOKUP(VALUE(LEFT(Q180,LEN(Q180)-2)),Param!$O$7:$Q$15,3,1)</f>
        <v>1</v>
      </c>
      <c r="I180" s="24" t="n">
        <f aca="false">C180+H180+G180</f>
        <v>9</v>
      </c>
      <c r="J180" s="24" t="n">
        <f aca="false">VLOOKUP(I180,Param!$Y$7:$AA$15,3,1)</f>
        <v>5</v>
      </c>
      <c r="K180" s="25" t="n">
        <f aca="false">IF(B180&gt;=2500,J180,IF(OR(M180="SSD",M180="NVME",O180="SSD",O180="NVME"),MIN(4,J180),MIN(3,J180)))</f>
        <v>5</v>
      </c>
      <c r="L180" s="36" t="s">
        <v>66</v>
      </c>
      <c r="M180" s="23" t="s">
        <v>61</v>
      </c>
      <c r="N180" s="23" t="s">
        <v>54</v>
      </c>
      <c r="O180" s="23" t="s">
        <v>61</v>
      </c>
      <c r="P180" s="23" t="s">
        <v>56</v>
      </c>
      <c r="Q180" s="23" t="s">
        <v>49</v>
      </c>
      <c r="R180" s="27" t="str">
        <f aca="false">VLOOKUP(K180,Param!$AA$7:$AB$15,2,0)</f>
        <v>A</v>
      </c>
      <c r="S180" s="32"/>
      <c r="T180" s="28"/>
      <c r="U180" s="28"/>
      <c r="V180" s="28"/>
      <c r="W180" s="28"/>
      <c r="X180" s="28"/>
      <c r="Y180" s="29"/>
      <c r="Z180" s="27"/>
      <c r="AA180" s="29"/>
      <c r="AB180" s="27"/>
      <c r="AC180" s="27"/>
      <c r="AD180" s="29"/>
      <c r="AE180" s="27"/>
      <c r="AF180" s="30"/>
      <c r="AG180" s="27"/>
      <c r="AH180" s="27"/>
      <c r="AI180" s="30"/>
      <c r="AJ180" s="30"/>
      <c r="AK180" s="27"/>
      <c r="AL180" s="30"/>
      <c r="AM180" s="27"/>
      <c r="AN180" s="27"/>
      <c r="AO180" s="27"/>
      <c r="AP180" s="27"/>
      <c r="AQ180" s="27"/>
      <c r="AR180" s="27"/>
    </row>
    <row r="181" customFormat="false" ht="13.8" hidden="false" customHeight="false" outlineLevel="0" collapsed="false">
      <c r="B181" s="23" t="n">
        <f aca="false">VALUE(RIGHT(L181,LEN(L181)-14))</f>
        <v>10000</v>
      </c>
      <c r="C181" s="24" t="n">
        <f aca="false">VLOOKUP(B181,Param!$K$7:$M$15,3,1)</f>
        <v>4</v>
      </c>
      <c r="D181" s="24" t="n">
        <f aca="false">VLOOKUP(M181&amp; TEXT(VALUE(LEFT(N181,LEN(N181)-2)),"00000")  ,Param!$S$7:$W$20,5,1)</f>
        <v>5</v>
      </c>
      <c r="E181" s="24" t="n">
        <f aca="false">IF(O181="",0,VLOOKUP(O181&amp; TEXT(VALUE(LEFT(P181,LEN(P181)-2)),"00000")  ,Param!$S$7:$W$20,5,1))</f>
        <v>4</v>
      </c>
      <c r="F181" s="24" t="n">
        <f aca="false">Param!$AE$7</f>
        <v>4</v>
      </c>
      <c r="G181" s="1" t="n">
        <f aca="false">MIN(F181,E181+D181)</f>
        <v>4</v>
      </c>
      <c r="H181" s="24" t="n">
        <f aca="false">VLOOKUP(VALUE(LEFT(Q181,LEN(Q181)-2)),Param!$O$7:$Q$15,3,1)</f>
        <v>-8</v>
      </c>
      <c r="I181" s="24" t="n">
        <f aca="false">C181+H181+G181</f>
        <v>0</v>
      </c>
      <c r="J181" s="24" t="n">
        <f aca="false">VLOOKUP(I181,Param!$Y$7:$AA$15,3,1)</f>
        <v>1</v>
      </c>
      <c r="K181" s="25" t="n">
        <f aca="false">IF(B181&gt;=2500,J181,IF(OR(M181="SSD",M181="NVME",O181="SSD",O181="NVME"),MIN(4,J181),MIN(3,J181)))</f>
        <v>1</v>
      </c>
      <c r="L181" s="36" t="s">
        <v>66</v>
      </c>
      <c r="M181" s="23" t="s">
        <v>61</v>
      </c>
      <c r="N181" s="23" t="s">
        <v>44</v>
      </c>
      <c r="O181" s="23" t="s">
        <v>61</v>
      </c>
      <c r="P181" s="23" t="s">
        <v>56</v>
      </c>
      <c r="Q181" s="23" t="s">
        <v>48</v>
      </c>
      <c r="R181" s="27" t="str">
        <f aca="false">VLOOKUP(K181,Param!$AA$7:$AB$15,2,0)</f>
        <v>INVENDABLE</v>
      </c>
      <c r="S181" s="32"/>
      <c r="T181" s="28"/>
      <c r="U181" s="28"/>
      <c r="V181" s="28"/>
      <c r="W181" s="28"/>
      <c r="X181" s="28"/>
      <c r="Y181" s="29"/>
      <c r="Z181" s="27"/>
      <c r="AA181" s="29"/>
      <c r="AB181" s="27"/>
      <c r="AC181" s="27"/>
      <c r="AD181" s="29"/>
      <c r="AE181" s="27"/>
      <c r="AF181" s="30"/>
      <c r="AG181" s="27"/>
      <c r="AH181" s="27"/>
      <c r="AI181" s="30"/>
      <c r="AJ181" s="30"/>
      <c r="AK181" s="27"/>
      <c r="AL181" s="30"/>
      <c r="AM181" s="27"/>
      <c r="AN181" s="27"/>
      <c r="AO181" s="27"/>
      <c r="AP181" s="27"/>
      <c r="AQ181" s="27"/>
      <c r="AR181" s="27"/>
    </row>
    <row r="182" customFormat="false" ht="13.8" hidden="false" customHeight="false" outlineLevel="0" collapsed="false">
      <c r="B182" s="23" t="n">
        <f aca="false">VALUE(RIGHT(L182,LEN(L182)-14))</f>
        <v>10000</v>
      </c>
      <c r="C182" s="24" t="n">
        <f aca="false">VLOOKUP(B182,Param!$K$7:$M$15,3,1)</f>
        <v>4</v>
      </c>
      <c r="D182" s="24" t="n">
        <f aca="false">VLOOKUP(M182&amp; TEXT(VALUE(LEFT(N182,LEN(N182)-2)),"00000")  ,Param!$S$7:$W$20,5,1)</f>
        <v>5</v>
      </c>
      <c r="E182" s="24" t="n">
        <f aca="false">IF(O182="",0,VLOOKUP(O182&amp; TEXT(VALUE(LEFT(P182,LEN(P182)-2)),"00000")  ,Param!$S$7:$W$20,5,1))</f>
        <v>4</v>
      </c>
      <c r="F182" s="24" t="n">
        <f aca="false">Param!$AE$7</f>
        <v>4</v>
      </c>
      <c r="G182" s="1" t="n">
        <f aca="false">MIN(F182,E182+D182)</f>
        <v>4</v>
      </c>
      <c r="H182" s="24" t="n">
        <f aca="false">VLOOKUP(VALUE(LEFT(Q182,LEN(Q182)-2)),Param!$O$7:$Q$15,3,1)</f>
        <v>3</v>
      </c>
      <c r="I182" s="24" t="n">
        <f aca="false">C182+H182+G182</f>
        <v>11</v>
      </c>
      <c r="J182" s="24" t="n">
        <f aca="false">VLOOKUP(I182,Param!$Y$7:$AA$15,3,1)</f>
        <v>6</v>
      </c>
      <c r="K182" s="25" t="n">
        <f aca="false">IF(B182&gt;=2500,J182,IF(OR(M182="SSD",M182="NVME",O182="SSD",O182="NVME"),MIN(4,J182),MIN(3,J182)))</f>
        <v>6</v>
      </c>
      <c r="L182" s="36" t="s">
        <v>66</v>
      </c>
      <c r="M182" s="23" t="s">
        <v>61</v>
      </c>
      <c r="N182" s="23" t="s">
        <v>44</v>
      </c>
      <c r="O182" s="23" t="s">
        <v>61</v>
      </c>
      <c r="P182" s="23" t="s">
        <v>56</v>
      </c>
      <c r="Q182" s="23" t="s">
        <v>55</v>
      </c>
      <c r="R182" s="27" t="str">
        <f aca="false">VLOOKUP(K182,Param!$AA$7:$AB$15,2,0)</f>
        <v>PREMIUM</v>
      </c>
      <c r="S182" s="32"/>
      <c r="T182" s="28"/>
      <c r="U182" s="28"/>
      <c r="V182" s="28"/>
      <c r="W182" s="28"/>
      <c r="X182" s="28"/>
      <c r="Y182" s="29"/>
      <c r="Z182" s="27"/>
      <c r="AA182" s="29"/>
      <c r="AB182" s="27"/>
      <c r="AC182" s="27"/>
      <c r="AD182" s="29"/>
      <c r="AE182" s="27"/>
      <c r="AF182" s="30"/>
      <c r="AG182" s="27"/>
      <c r="AH182" s="27"/>
      <c r="AI182" s="30"/>
      <c r="AJ182" s="30"/>
      <c r="AK182" s="27"/>
      <c r="AL182" s="30"/>
      <c r="AM182" s="27"/>
      <c r="AN182" s="27"/>
      <c r="AO182" s="27"/>
      <c r="AP182" s="27"/>
      <c r="AQ182" s="27"/>
      <c r="AR182" s="27"/>
    </row>
    <row r="183" customFormat="false" ht="13.8" hidden="false" customHeight="false" outlineLevel="0" collapsed="false">
      <c r="B183" s="23" t="n">
        <f aca="false">VALUE(RIGHT(L183,LEN(L183)-14))</f>
        <v>10000</v>
      </c>
      <c r="C183" s="24" t="n">
        <f aca="false">VLOOKUP(B183,Param!$K$7:$M$15,3,1)</f>
        <v>4</v>
      </c>
      <c r="D183" s="24" t="n">
        <f aca="false">VLOOKUP(M183&amp; TEXT(VALUE(LEFT(N183,LEN(N183)-2)),"00000")  ,Param!$S$7:$W$20,5,1)</f>
        <v>5</v>
      </c>
      <c r="E183" s="24" t="n">
        <f aca="false">IF(O183="",0,VLOOKUP(O183&amp; TEXT(VALUE(LEFT(P183,LEN(P183)-2)),"00000")  ,Param!$S$7:$W$20,5,1))</f>
        <v>4</v>
      </c>
      <c r="F183" s="24" t="n">
        <f aca="false">Param!$AE$7</f>
        <v>4</v>
      </c>
      <c r="G183" s="1" t="n">
        <f aca="false">MIN(F183,E183+D183)</f>
        <v>4</v>
      </c>
      <c r="H183" s="24" t="n">
        <f aca="false">VLOOKUP(VALUE(LEFT(Q183,LEN(Q183)-2)),Param!$O$7:$Q$15,3,1)</f>
        <v>4</v>
      </c>
      <c r="I183" s="24" t="n">
        <f aca="false">C183+H183+G183</f>
        <v>12</v>
      </c>
      <c r="J183" s="24" t="n">
        <f aca="false">VLOOKUP(I183,Param!$Y$7:$AA$15,3,1)</f>
        <v>6</v>
      </c>
      <c r="K183" s="25" t="n">
        <f aca="false">IF(B183&gt;=2500,J183,IF(OR(M183="SSD",M183="NVME",O183="SSD",O183="NVME"),MIN(4,J183),MIN(3,J183)))</f>
        <v>6</v>
      </c>
      <c r="L183" s="36" t="s">
        <v>66</v>
      </c>
      <c r="M183" s="23" t="s">
        <v>61</v>
      </c>
      <c r="N183" s="23" t="s">
        <v>44</v>
      </c>
      <c r="O183" s="23" t="s">
        <v>61</v>
      </c>
      <c r="P183" s="23" t="s">
        <v>56</v>
      </c>
      <c r="Q183" s="23" t="s">
        <v>45</v>
      </c>
      <c r="R183" s="27" t="str">
        <f aca="false">VLOOKUP(K183,Param!$AA$7:$AB$15,2,0)</f>
        <v>PREMIUM</v>
      </c>
      <c r="S183" s="32"/>
      <c r="T183" s="28"/>
      <c r="U183" s="28"/>
      <c r="V183" s="28"/>
      <c r="W183" s="28"/>
      <c r="X183" s="28"/>
      <c r="Y183" s="29"/>
      <c r="Z183" s="27"/>
      <c r="AA183" s="29"/>
      <c r="AB183" s="27"/>
      <c r="AC183" s="27"/>
      <c r="AD183" s="29"/>
      <c r="AE183" s="27"/>
      <c r="AF183" s="30"/>
      <c r="AG183" s="27"/>
      <c r="AH183" s="27"/>
      <c r="AI183" s="30"/>
      <c r="AJ183" s="30"/>
      <c r="AK183" s="27"/>
      <c r="AL183" s="30"/>
      <c r="AM183" s="27"/>
      <c r="AN183" s="27"/>
      <c r="AO183" s="27"/>
      <c r="AP183" s="27"/>
      <c r="AQ183" s="27"/>
      <c r="AR183" s="27"/>
    </row>
    <row r="184" customFormat="false" ht="12.8" hidden="false" customHeight="false" outlineLevel="0" collapsed="false">
      <c r="A184" s="37"/>
    </row>
    <row r="185" customFormat="false" ht="13.8" hidden="false" customHeight="false" outlineLevel="0" collapsed="false">
      <c r="A185" s="37" t="s">
        <v>68</v>
      </c>
      <c r="B185" s="23"/>
      <c r="C185" s="24"/>
      <c r="D185" s="24"/>
      <c r="E185" s="24"/>
      <c r="F185" s="24"/>
      <c r="H185" s="24"/>
      <c r="I185" s="24"/>
      <c r="J185" s="24"/>
      <c r="K185" s="25"/>
      <c r="L185" s="36"/>
      <c r="M185" s="23"/>
      <c r="N185" s="23"/>
      <c r="O185" s="23"/>
      <c r="P185" s="23"/>
      <c r="Q185" s="23"/>
      <c r="R185" s="27"/>
      <c r="S185" s="32"/>
      <c r="T185" s="28"/>
      <c r="U185" s="28"/>
      <c r="V185" s="28"/>
      <c r="W185" s="28"/>
      <c r="X185" s="28"/>
      <c r="Y185" s="29"/>
      <c r="Z185" s="27"/>
      <c r="AA185" s="29"/>
      <c r="AB185" s="27"/>
      <c r="AC185" s="27"/>
      <c r="AD185" s="29"/>
      <c r="AE185" s="27"/>
      <c r="AF185" s="30"/>
      <c r="AG185" s="27"/>
      <c r="AH185" s="27"/>
      <c r="AI185" s="30"/>
      <c r="AJ185" s="30"/>
      <c r="AK185" s="27"/>
      <c r="AL185" s="30"/>
      <c r="AM185" s="27"/>
      <c r="AN185" s="27"/>
      <c r="AO185" s="27"/>
      <c r="AP185" s="27"/>
      <c r="AQ185" s="27"/>
      <c r="AR185" s="27"/>
    </row>
    <row r="186" customFormat="false" ht="13.8" hidden="false" customHeight="false" outlineLevel="0" collapsed="false">
      <c r="B186" s="23" t="n">
        <f aca="false">VALUE(RIGHT(L186,LEN(L186)-14))</f>
        <v>10000</v>
      </c>
      <c r="C186" s="24" t="n">
        <f aca="false">VLOOKUP(B186,Param!$K$7:$M$15,3,1)</f>
        <v>4</v>
      </c>
      <c r="D186" s="24" t="n">
        <f aca="false">VLOOKUP(M186&amp; TEXT(VALUE(LEFT(N186,LEN(N186)-2)),"00000")  ,Param!$S$7:$W$20,5,1)</f>
        <v>5</v>
      </c>
      <c r="E186" s="24" t="n">
        <f aca="false">IF(O186="",0,VLOOKUP(O186&amp; TEXT(VALUE(LEFT(P186,LEN(P186)-2)),"00000")  ,Param!$S$7:$W$20,5,1))</f>
        <v>4</v>
      </c>
      <c r="F186" s="24" t="n">
        <f aca="false">Param!$AE$7</f>
        <v>4</v>
      </c>
      <c r="G186" s="1" t="n">
        <f aca="false">MIN(F186,E186+D186)</f>
        <v>4</v>
      </c>
      <c r="H186" s="24" t="n">
        <f aca="false">VLOOKUP(VALUE(LEFT(Q186,LEN(Q186)-2)),Param!$O$7:$Q$15,3,1)</f>
        <v>3</v>
      </c>
      <c r="I186" s="24" t="n">
        <f aca="false">C186+H186+G186</f>
        <v>11</v>
      </c>
      <c r="J186" s="24" t="n">
        <f aca="false">VLOOKUP(I186,Param!$Y$7:$AA$15,3,1)</f>
        <v>6</v>
      </c>
      <c r="K186" s="25" t="n">
        <f aca="false">IF(B186&gt;=2500,J186,IF(OR(M186="SSD",M186="NVME",O186="SSD",O186="NVME"),MIN(4,J186),MIN(3,J186)))</f>
        <v>6</v>
      </c>
      <c r="L186" s="36" t="s">
        <v>66</v>
      </c>
      <c r="M186" s="23" t="s">
        <v>61</v>
      </c>
      <c r="N186" s="23" t="s">
        <v>44</v>
      </c>
      <c r="O186" s="23" t="s">
        <v>61</v>
      </c>
      <c r="P186" s="23" t="s">
        <v>56</v>
      </c>
      <c r="Q186" s="23" t="s">
        <v>55</v>
      </c>
      <c r="R186" s="27" t="str">
        <f aca="false">VLOOKUP(K186,Param!$AA$7:$AB$15,2,0)</f>
        <v>PREMIUM</v>
      </c>
      <c r="S186" s="32"/>
      <c r="T186" s="28"/>
      <c r="U186" s="28"/>
      <c r="V186" s="28"/>
      <c r="W186" s="28"/>
      <c r="X186" s="28"/>
      <c r="Y186" s="29"/>
      <c r="Z186" s="27"/>
      <c r="AA186" s="29"/>
      <c r="AB186" s="27"/>
      <c r="AC186" s="27"/>
      <c r="AD186" s="29"/>
      <c r="AE186" s="27"/>
      <c r="AF186" s="30"/>
      <c r="AG186" s="27"/>
      <c r="AH186" s="27"/>
      <c r="AI186" s="30"/>
      <c r="AJ186" s="30"/>
      <c r="AK186" s="27"/>
      <c r="AL186" s="30"/>
      <c r="AM186" s="27"/>
      <c r="AN186" s="27"/>
      <c r="AO186" s="27"/>
      <c r="AP186" s="27"/>
      <c r="AQ186" s="27"/>
      <c r="AR186" s="27"/>
    </row>
    <row r="187" customFormat="false" ht="13.8" hidden="false" customHeight="false" outlineLevel="0" collapsed="false">
      <c r="B187" s="23" t="n">
        <f aca="false">VALUE(RIGHT(L187,LEN(L187)-14))</f>
        <v>2500</v>
      </c>
      <c r="C187" s="24" t="n">
        <f aca="false">VLOOKUP(B187,Param!$K$7:$M$15,3,1)</f>
        <v>2</v>
      </c>
      <c r="D187" s="24" t="n">
        <f aca="false">VLOOKUP(M187&amp; TEXT(VALUE(LEFT(N187,LEN(N187)-2)),"00000")  ,Param!$S$7:$W$20,5,1)</f>
        <v>4</v>
      </c>
      <c r="E187" s="24" t="n">
        <f aca="false">IF(O187="",0,VLOOKUP(O187&amp; TEXT(VALUE(LEFT(P187,LEN(P187)-2)),"00000")  ,Param!$S$7:$W$20,5,1))</f>
        <v>0</v>
      </c>
      <c r="F187" s="24" t="n">
        <f aca="false">Param!$AE$7</f>
        <v>4</v>
      </c>
      <c r="G187" s="1" t="n">
        <f aca="false">MIN(F187,E187+D187)</f>
        <v>4</v>
      </c>
      <c r="H187" s="24" t="n">
        <f aca="false">VLOOKUP(VALUE(LEFT(Q187,LEN(Q187)-2)),Param!$O$7:$Q$15,3,1)</f>
        <v>4</v>
      </c>
      <c r="I187" s="24" t="n">
        <f aca="false">C187+H187+G187</f>
        <v>10</v>
      </c>
      <c r="J187" s="24" t="n">
        <f aca="false">VLOOKUP(I187,Param!$Y$7:$AA$15,3,1)</f>
        <v>5</v>
      </c>
      <c r="K187" s="25" t="n">
        <f aca="false">IF(B187&gt;=2500,J187,IF(OR(M187="SSD",M187="NVME",O187="SSD",O187="NVME"),MIN(4,J187),MIN(3,J187)))</f>
        <v>5</v>
      </c>
      <c r="L187" s="31" t="s">
        <v>42</v>
      </c>
      <c r="M187" s="23" t="s">
        <v>57</v>
      </c>
      <c r="N187" s="23" t="s">
        <v>54</v>
      </c>
      <c r="O187" s="23"/>
      <c r="P187" s="23"/>
      <c r="Q187" s="23" t="s">
        <v>45</v>
      </c>
      <c r="R187" s="27" t="str">
        <f aca="false">VLOOKUP(K187,Param!$AA$7:$AB$15,2,0)</f>
        <v>A</v>
      </c>
      <c r="S187" s="32"/>
      <c r="T187" s="28"/>
      <c r="U187" s="28"/>
      <c r="V187" s="28"/>
      <c r="W187" s="28"/>
      <c r="X187" s="28"/>
      <c r="Y187" s="29"/>
      <c r="Z187" s="27"/>
      <c r="AA187" s="29"/>
      <c r="AB187" s="27"/>
      <c r="AC187" s="27"/>
      <c r="AD187" s="29"/>
      <c r="AE187" s="27"/>
      <c r="AF187" s="30"/>
      <c r="AG187" s="27"/>
      <c r="AH187" s="27"/>
      <c r="AI187" s="30"/>
      <c r="AJ187" s="30"/>
      <c r="AK187" s="27"/>
      <c r="AL187" s="30"/>
      <c r="AM187" s="27"/>
      <c r="AN187" s="27"/>
      <c r="AO187" s="27"/>
      <c r="AP187" s="27"/>
      <c r="AQ187" s="27"/>
      <c r="AR187" s="27"/>
    </row>
    <row r="188" customFormat="false" ht="12.8" hidden="false" customHeight="false" outlineLevel="0" collapsed="false">
      <c r="A188" s="37"/>
    </row>
    <row r="189" customFormat="false" ht="12.8" hidden="false" customHeight="false" outlineLevel="0" collapsed="false">
      <c r="A189" s="37" t="s">
        <v>69</v>
      </c>
    </row>
    <row r="190" customFormat="false" ht="13.8" hidden="false" customHeight="false" outlineLevel="0" collapsed="false">
      <c r="B190" s="23" t="n">
        <f aca="false">VALUE(RIGHT(L190,LEN(L190)-14))</f>
        <v>10000</v>
      </c>
      <c r="C190" s="24" t="n">
        <f aca="false">VLOOKUP(B190,Param!$K$7:$M$15,3,1)</f>
        <v>4</v>
      </c>
      <c r="D190" s="24" t="e">
        <f aca="false">VLOOKUP(M190&amp; TEXT(VALUE(LEFT(N190,LEN(N190)-2)),"00000")  ,Param!$S$7:$W$20,5,1)</f>
        <v>#N/A</v>
      </c>
      <c r="E190" s="24" t="n">
        <f aca="false">IF(O190="",0,VLOOKUP(O190&amp; TEXT(VALUE(LEFT(P190,LEN(P190)-2)),"00000")  ,Param!$S$7:$W$20,5,1))</f>
        <v>4</v>
      </c>
      <c r="F190" s="24" t="n">
        <f aca="false">Param!$AE$7</f>
        <v>4</v>
      </c>
      <c r="G190" s="1" t="e">
        <f aca="false">MIN(F190,E190+D190)</f>
        <v>#N/A</v>
      </c>
      <c r="H190" s="24" t="n">
        <f aca="false">VLOOKUP(VALUE(LEFT(Q190,LEN(Q190)-2)),Param!$O$7:$Q$15,3,1)</f>
        <v>4</v>
      </c>
      <c r="I190" s="24" t="e">
        <f aca="false">C190+H190+G190</f>
        <v>#N/A</v>
      </c>
      <c r="J190" s="24" t="e">
        <f aca="false">VLOOKUP(I190,Param!$Y$7:$AA$15,3,1)</f>
        <v>#N/A</v>
      </c>
      <c r="K190" s="25" t="e">
        <f aca="false">IF(B190&gt;=2500,J190,IF(OR(M190="SSD",M190="NVME",O190="SSD",O190="NVME"),MIN(4,J190),MIN(3,J190)))</f>
        <v>#N/A</v>
      </c>
      <c r="L190" s="36" t="s">
        <v>66</v>
      </c>
      <c r="M190" s="38" t="s">
        <v>70</v>
      </c>
      <c r="N190" s="23" t="s">
        <v>44</v>
      </c>
      <c r="O190" s="23" t="s">
        <v>61</v>
      </c>
      <c r="P190" s="23" t="s">
        <v>56</v>
      </c>
      <c r="Q190" s="23" t="s">
        <v>45</v>
      </c>
      <c r="R190" s="27" t="e">
        <f aca="false">VLOOKUP(K190,Param!$AA$7:$AB$15,2,0)</f>
        <v>#N/A</v>
      </c>
      <c r="S190" s="32"/>
      <c r="T190" s="28"/>
      <c r="U190" s="28"/>
      <c r="V190" s="28"/>
      <c r="W190" s="28"/>
      <c r="X190" s="28"/>
      <c r="Y190" s="29"/>
      <c r="Z190" s="27"/>
      <c r="AA190" s="29"/>
      <c r="AB190" s="27"/>
      <c r="AC190" s="27"/>
      <c r="AD190" s="29"/>
      <c r="AE190" s="27"/>
      <c r="AF190" s="30"/>
      <c r="AG190" s="27"/>
      <c r="AH190" s="27"/>
      <c r="AI190" s="30"/>
      <c r="AJ190" s="30"/>
      <c r="AK190" s="27"/>
      <c r="AL190" s="30"/>
      <c r="AM190" s="27"/>
      <c r="AN190" s="27"/>
      <c r="AO190" s="27"/>
      <c r="AP190" s="27"/>
      <c r="AQ190" s="27"/>
      <c r="AR190" s="27"/>
    </row>
    <row r="191" customFormat="false" ht="13.8" hidden="false" customHeight="false" outlineLevel="0" collapsed="false">
      <c r="B191" s="23" t="n">
        <f aca="false">VALUE(RIGHT(L191,LEN(L191)-14))</f>
        <v>10000</v>
      </c>
      <c r="C191" s="24" t="n">
        <f aca="false">VLOOKUP(B191,Param!$K$7:$M$15,3,1)</f>
        <v>4</v>
      </c>
      <c r="D191" s="24" t="e">
        <f aca="false">VLOOKUP(M191&amp; TEXT(VALUE(LEFT(N191,LEN(N191)-2)),"00000")  ,Param!$S$7:$W$20,5,1)</f>
        <v>#VALUE!</v>
      </c>
      <c r="E191" s="24" t="n">
        <f aca="false">IF(O191="",0,VLOOKUP(O191&amp; TEXT(VALUE(LEFT(P191,LEN(P191)-2)),"00000")  ,Param!$S$7:$W$20,5,1))</f>
        <v>4</v>
      </c>
      <c r="F191" s="24" t="n">
        <f aca="false">Param!$AE$7</f>
        <v>4</v>
      </c>
      <c r="G191" s="1" t="e">
        <f aca="false">MIN(F191,E191+D191)</f>
        <v>#VALUE!</v>
      </c>
      <c r="H191" s="24" t="n">
        <f aca="false">VLOOKUP(VALUE(LEFT(Q191,LEN(Q191)-2)),Param!$O$7:$Q$15,3,1)</f>
        <v>4</v>
      </c>
      <c r="I191" s="24" t="e">
        <f aca="false">C191+H191+G191</f>
        <v>#VALUE!</v>
      </c>
      <c r="J191" s="24" t="e">
        <f aca="false">VLOOKUP(I191,Param!$Y$7:$AA$15,3,1)</f>
        <v>#VALUE!</v>
      </c>
      <c r="K191" s="25" t="e">
        <f aca="false">IF(B191&gt;=2500,J191,IF(OR(M191="SSD",M191="NVME",O191="SSD",O191="NVME"),MIN(4,J191),MIN(3,J191)))</f>
        <v>#VALUE!</v>
      </c>
      <c r="L191" s="36" t="s">
        <v>66</v>
      </c>
      <c r="M191" s="23" t="s">
        <v>61</v>
      </c>
      <c r="N191" s="38" t="s">
        <v>71</v>
      </c>
      <c r="O191" s="23" t="s">
        <v>61</v>
      </c>
      <c r="P191" s="23" t="s">
        <v>56</v>
      </c>
      <c r="Q191" s="23" t="s">
        <v>45</v>
      </c>
      <c r="R191" s="27" t="e">
        <f aca="false">VLOOKUP(K191,Param!$AA$7:$AB$15,2,0)</f>
        <v>#VALUE!</v>
      </c>
      <c r="S191" s="32"/>
      <c r="T191" s="28"/>
      <c r="U191" s="28"/>
      <c r="V191" s="28"/>
      <c r="W191" s="28"/>
      <c r="X191" s="28"/>
      <c r="Y191" s="29"/>
      <c r="Z191" s="27"/>
      <c r="AA191" s="29"/>
      <c r="AB191" s="27"/>
      <c r="AC191" s="27"/>
      <c r="AD191" s="29"/>
      <c r="AE191" s="27"/>
      <c r="AF191" s="30"/>
      <c r="AG191" s="27"/>
      <c r="AH191" s="27"/>
      <c r="AI191" s="30"/>
      <c r="AJ191" s="30"/>
      <c r="AK191" s="27"/>
      <c r="AL191" s="30"/>
      <c r="AM191" s="27"/>
      <c r="AN191" s="27"/>
      <c r="AO191" s="27"/>
      <c r="AP191" s="27"/>
      <c r="AQ191" s="27"/>
      <c r="AR191" s="27"/>
    </row>
    <row r="192" customFormat="false" ht="13.8" hidden="false" customHeight="false" outlineLevel="0" collapsed="false">
      <c r="B192" s="23" t="n">
        <f aca="false">VALUE(RIGHT(L192,LEN(L192)-14))</f>
        <v>10000</v>
      </c>
      <c r="C192" s="24" t="n">
        <f aca="false">VLOOKUP(B192,Param!$K$7:$M$15,3,1)</f>
        <v>4</v>
      </c>
      <c r="D192" s="24" t="n">
        <f aca="false">VLOOKUP(M192&amp; TEXT(VALUE(LEFT(N192,LEN(N192)-2)),"00000")  ,Param!$S$7:$W$20,5,1)</f>
        <v>5</v>
      </c>
      <c r="E192" s="24" t="e">
        <f aca="false">IF(O192="",0,VLOOKUP(O192&amp; TEXT(VALUE(LEFT(P192,LEN(P192)-2)),"00000")  ,Param!$S$7:$W$20,5,1))</f>
        <v>#N/A</v>
      </c>
      <c r="F192" s="24" t="n">
        <f aca="false">Param!$AE$7</f>
        <v>4</v>
      </c>
      <c r="G192" s="1" t="e">
        <f aca="false">MIN(F192,E192+D192)</f>
        <v>#N/A</v>
      </c>
      <c r="H192" s="24" t="n">
        <f aca="false">VLOOKUP(VALUE(LEFT(Q192,LEN(Q192)-2)),Param!$O$7:$Q$15,3,1)</f>
        <v>4</v>
      </c>
      <c r="I192" s="24" t="e">
        <f aca="false">C192+H192+G192</f>
        <v>#N/A</v>
      </c>
      <c r="J192" s="24" t="e">
        <f aca="false">VLOOKUP(I192,Param!$Y$7:$AA$15,3,1)</f>
        <v>#N/A</v>
      </c>
      <c r="K192" s="25" t="e">
        <f aca="false">IF(B192&gt;=2500,J192,IF(OR(M192="SSD",M192="NVME",O192="SSD",O192="NVME"),MIN(4,J192),MIN(3,J192)))</f>
        <v>#N/A</v>
      </c>
      <c r="L192" s="36" t="s">
        <v>66</v>
      </c>
      <c r="M192" s="23" t="s">
        <v>61</v>
      </c>
      <c r="N192" s="23" t="s">
        <v>44</v>
      </c>
      <c r="O192" s="38" t="s">
        <v>70</v>
      </c>
      <c r="P192" s="23" t="s">
        <v>56</v>
      </c>
      <c r="Q192" s="23" t="s">
        <v>45</v>
      </c>
      <c r="R192" s="27" t="e">
        <f aca="false">VLOOKUP(K192,Param!$AA$7:$AB$15,2,0)</f>
        <v>#N/A</v>
      </c>
      <c r="S192" s="32"/>
      <c r="T192" s="28"/>
      <c r="U192" s="28"/>
      <c r="V192" s="28"/>
      <c r="W192" s="28"/>
      <c r="X192" s="28"/>
      <c r="Y192" s="29"/>
      <c r="Z192" s="27"/>
      <c r="AA192" s="29"/>
      <c r="AB192" s="27"/>
      <c r="AC192" s="27"/>
      <c r="AD192" s="29"/>
      <c r="AE192" s="27"/>
      <c r="AF192" s="30"/>
      <c r="AG192" s="27"/>
      <c r="AH192" s="27"/>
      <c r="AI192" s="30"/>
      <c r="AJ192" s="30"/>
      <c r="AK192" s="27"/>
      <c r="AL192" s="30"/>
      <c r="AM192" s="27"/>
      <c r="AN192" s="27"/>
      <c r="AO192" s="27"/>
      <c r="AP192" s="27"/>
      <c r="AQ192" s="27"/>
      <c r="AR192" s="27"/>
    </row>
    <row r="193" customFormat="false" ht="13.8" hidden="false" customHeight="false" outlineLevel="0" collapsed="false">
      <c r="B193" s="23" t="n">
        <f aca="false">VALUE(RIGHT(L193,LEN(L193)-14))</f>
        <v>10000</v>
      </c>
      <c r="C193" s="24" t="n">
        <f aca="false">VLOOKUP(B193,Param!$K$7:$M$15,3,1)</f>
        <v>4</v>
      </c>
      <c r="D193" s="24" t="n">
        <f aca="false">VLOOKUP(M193&amp; TEXT(VALUE(LEFT(N193,LEN(N193)-2)),"00000")  ,Param!$S$7:$W$20,5,1)</f>
        <v>5</v>
      </c>
      <c r="E193" s="24" t="e">
        <f aca="false">IF(O193="",0,VLOOKUP(O193&amp; TEXT(VALUE(LEFT(P193,LEN(P193)-2)),"00000")  ,Param!$S$7:$W$20,5,1))</f>
        <v>#VALUE!</v>
      </c>
      <c r="F193" s="24" t="n">
        <f aca="false">Param!$AE$7</f>
        <v>4</v>
      </c>
      <c r="G193" s="1" t="e">
        <f aca="false">MIN(F193,E193+D193)</f>
        <v>#VALUE!</v>
      </c>
      <c r="H193" s="24" t="n">
        <f aca="false">VLOOKUP(VALUE(LEFT(Q193,LEN(Q193)-2)),Param!$O$7:$Q$15,3,1)</f>
        <v>4</v>
      </c>
      <c r="I193" s="24" t="e">
        <f aca="false">C193+H193+G193</f>
        <v>#VALUE!</v>
      </c>
      <c r="J193" s="24" t="e">
        <f aca="false">VLOOKUP(I193,Param!$Y$7:$AA$15,3,1)</f>
        <v>#VALUE!</v>
      </c>
      <c r="K193" s="25" t="e">
        <f aca="false">IF(B193&gt;=2500,J193,IF(OR(M193="SSD",M193="NVME",O193="SSD",O193="NVME"),MIN(4,J193),MIN(3,J193)))</f>
        <v>#VALUE!</v>
      </c>
      <c r="L193" s="36" t="s">
        <v>66</v>
      </c>
      <c r="M193" s="23" t="s">
        <v>61</v>
      </c>
      <c r="N193" s="23" t="s">
        <v>44</v>
      </c>
      <c r="O193" s="23" t="s">
        <v>61</v>
      </c>
      <c r="P193" s="38" t="s">
        <v>71</v>
      </c>
      <c r="Q193" s="23" t="s">
        <v>45</v>
      </c>
      <c r="R193" s="27" t="e">
        <f aca="false">VLOOKUP(K193,Param!$AA$7:$AB$15,2,0)</f>
        <v>#VALUE!</v>
      </c>
      <c r="S193" s="32"/>
      <c r="T193" s="28"/>
      <c r="U193" s="28"/>
      <c r="V193" s="28"/>
      <c r="W193" s="28"/>
      <c r="X193" s="28"/>
      <c r="Y193" s="29"/>
      <c r="Z193" s="27"/>
      <c r="AA193" s="29"/>
      <c r="AB193" s="27"/>
      <c r="AC193" s="27"/>
      <c r="AD193" s="29"/>
      <c r="AE193" s="27"/>
      <c r="AF193" s="30"/>
      <c r="AG193" s="27"/>
      <c r="AH193" s="27"/>
      <c r="AI193" s="30"/>
      <c r="AJ193" s="30"/>
      <c r="AK193" s="27"/>
      <c r="AL193" s="30"/>
      <c r="AM193" s="27"/>
      <c r="AN193" s="27"/>
      <c r="AO193" s="27"/>
      <c r="AP193" s="27"/>
      <c r="AQ193" s="27"/>
      <c r="AR193" s="27"/>
    </row>
    <row r="194" customFormat="false" ht="13.8" hidden="false" customHeight="false" outlineLevel="0" collapsed="false">
      <c r="B194" s="23" t="n">
        <f aca="false">VALUE(RIGHT(L194,LEN(L194)-14))</f>
        <v>10000</v>
      </c>
      <c r="C194" s="24" t="n">
        <f aca="false">VLOOKUP(B194,Param!$K$7:$M$15,3,1)</f>
        <v>4</v>
      </c>
      <c r="D194" s="24" t="n">
        <f aca="false">VLOOKUP(M194&amp; TEXT(VALUE(LEFT(N194,LEN(N194)-2)),"00000")  ,Param!$S$7:$W$20,5,1)</f>
        <v>5</v>
      </c>
      <c r="E194" s="24" t="n">
        <f aca="false">IF(O194="",0,VLOOKUP(O194&amp; TEXT(VALUE(LEFT(P194,LEN(P194)-2)),"00000")  ,Param!$S$7:$W$20,5,1))</f>
        <v>4</v>
      </c>
      <c r="F194" s="24" t="n">
        <f aca="false">Param!$AE$7</f>
        <v>4</v>
      </c>
      <c r="G194" s="1" t="n">
        <f aca="false">MIN(F194,E194+D194)</f>
        <v>4</v>
      </c>
      <c r="H194" s="24" t="e">
        <f aca="false">VLOOKUP(VALUE(LEFT(Q194,LEN(Q194)-2)),Param!$O$7:$Q$15,3,1)</f>
        <v>#VALUE!</v>
      </c>
      <c r="I194" s="24" t="e">
        <f aca="false">C194+H194+G194</f>
        <v>#VALUE!</v>
      </c>
      <c r="J194" s="24" t="e">
        <f aca="false">VLOOKUP(I194,Param!$Y$7:$AA$15,3,1)</f>
        <v>#VALUE!</v>
      </c>
      <c r="K194" s="25" t="e">
        <f aca="false">IF(B194&gt;=2500,J194,IF(OR(M194="SSD",M194="NVME",O194="SSD",O194="NVME"),MIN(4,J194),MIN(3,J194)))</f>
        <v>#VALUE!</v>
      </c>
      <c r="L194" s="36" t="s">
        <v>66</v>
      </c>
      <c r="M194" s="23" t="s">
        <v>61</v>
      </c>
      <c r="N194" s="23" t="s">
        <v>44</v>
      </c>
      <c r="O194" s="23" t="s">
        <v>61</v>
      </c>
      <c r="P194" s="23" t="s">
        <v>56</v>
      </c>
      <c r="Q194" s="38" t="s">
        <v>72</v>
      </c>
      <c r="R194" s="27" t="e">
        <f aca="false">VLOOKUP(K194,Param!$AA$7:$AB$15,2,0)</f>
        <v>#VALUE!</v>
      </c>
      <c r="S194" s="32"/>
      <c r="T194" s="28"/>
      <c r="U194" s="28"/>
      <c r="V194" s="28"/>
      <c r="W194" s="28"/>
      <c r="X194" s="28"/>
      <c r="Y194" s="29"/>
      <c r="Z194" s="27"/>
      <c r="AA194" s="29"/>
      <c r="AB194" s="27"/>
      <c r="AC194" s="27"/>
      <c r="AD194" s="29"/>
      <c r="AE194" s="27"/>
      <c r="AF194" s="30"/>
      <c r="AG194" s="27"/>
      <c r="AH194" s="27"/>
      <c r="AI194" s="30"/>
      <c r="AJ194" s="30"/>
      <c r="AK194" s="27"/>
      <c r="AL194" s="30"/>
      <c r="AM194" s="27"/>
      <c r="AN194" s="27"/>
      <c r="AO194" s="27"/>
      <c r="AP194" s="27"/>
      <c r="AQ194" s="27"/>
      <c r="AR194" s="27"/>
    </row>
    <row r="195" customFormat="false" ht="12.8" hidden="false" customHeight="false" outlineLevel="0" collapsed="false">
      <c r="A195" s="37"/>
    </row>
    <row r="196" customFormat="false" ht="13.8" hidden="false" customHeight="false" outlineLevel="0" collapsed="false">
      <c r="A196" s="37" t="s">
        <v>73</v>
      </c>
      <c r="B196" s="23"/>
      <c r="C196" s="24"/>
      <c r="D196" s="24"/>
      <c r="E196" s="24"/>
      <c r="F196" s="24"/>
      <c r="H196" s="24"/>
      <c r="I196" s="24"/>
      <c r="J196" s="24"/>
      <c r="K196" s="25"/>
      <c r="L196" s="36"/>
      <c r="M196" s="23"/>
      <c r="N196" s="23"/>
      <c r="O196" s="23"/>
      <c r="P196" s="23"/>
      <c r="Q196" s="38"/>
      <c r="R196" s="27"/>
      <c r="S196" s="32"/>
      <c r="T196" s="28"/>
      <c r="U196" s="28"/>
      <c r="V196" s="28"/>
      <c r="W196" s="28"/>
      <c r="X196" s="28"/>
      <c r="Y196" s="29"/>
      <c r="Z196" s="27"/>
      <c r="AA196" s="29"/>
      <c r="AB196" s="27"/>
      <c r="AC196" s="27"/>
      <c r="AD196" s="29"/>
      <c r="AE196" s="27"/>
      <c r="AF196" s="30"/>
      <c r="AG196" s="27"/>
      <c r="AH196" s="27"/>
      <c r="AI196" s="30"/>
      <c r="AJ196" s="30"/>
      <c r="AK196" s="27"/>
      <c r="AL196" s="30"/>
      <c r="AM196" s="27"/>
      <c r="AN196" s="27"/>
      <c r="AO196" s="27"/>
      <c r="AP196" s="27"/>
      <c r="AQ196" s="27"/>
      <c r="AR196" s="27"/>
    </row>
    <row r="197" customFormat="false" ht="13.8" hidden="false" customHeight="false" outlineLevel="0" collapsed="false">
      <c r="B197" s="23" t="n">
        <f aca="false">VALUE(RIGHT(L197,LEN(L197)-14))</f>
        <v>10000</v>
      </c>
      <c r="C197" s="24" t="n">
        <f aca="false">VLOOKUP(B197,Param!$K$7:$M$15,3,1)</f>
        <v>4</v>
      </c>
      <c r="D197" s="24" t="e">
        <f aca="false">VLOOKUP(M197&amp; TEXT(VALUE(LEFT(N197,LEN(N197)-2)),"00000")  ,Param!$S$7:$W$20,5,1)</f>
        <v>#VALUE!</v>
      </c>
      <c r="E197" s="24" t="n">
        <f aca="false">IF(O197="",0,VLOOKUP(O197&amp; TEXT(VALUE(LEFT(P197,LEN(P197)-2)),"00000")  ,Param!$S$7:$W$20,5,1))</f>
        <v>0</v>
      </c>
      <c r="F197" s="24" t="n">
        <f aca="false">Param!$AE$7</f>
        <v>4</v>
      </c>
      <c r="G197" s="1" t="e">
        <f aca="false">MIN(F197,E197+D197)</f>
        <v>#VALUE!</v>
      </c>
      <c r="H197" s="24" t="e">
        <f aca="false">VLOOKUP(VALUE(LEFT(Q197,LEN(Q197)-2)),Param!$O$7:$Q$15,3,1)</f>
        <v>#VALUE!</v>
      </c>
      <c r="I197" s="24" t="e">
        <f aca="false">C197+H197+G197</f>
        <v>#VALUE!</v>
      </c>
      <c r="J197" s="24" t="e">
        <f aca="false">VLOOKUP(I197,Param!$Y$7:$AA$15,3,1)</f>
        <v>#VALUE!</v>
      </c>
      <c r="K197" s="25" t="e">
        <f aca="false">IF(B197&gt;=2500,J197,IF(OR(M197="SSD",M197="NVME",O197="SSD",O197="NVME"),MIN(4,J197),MIN(3,J197)))</f>
        <v>#VALUE!</v>
      </c>
      <c r="L197" s="36" t="s">
        <v>66</v>
      </c>
      <c r="M197" s="23"/>
      <c r="N197" s="23"/>
      <c r="O197" s="23"/>
      <c r="P197" s="23"/>
      <c r="Q197" s="38"/>
      <c r="R197" s="27" t="s">
        <v>74</v>
      </c>
      <c r="S197" s="32"/>
      <c r="T197" s="28"/>
      <c r="U197" s="28"/>
      <c r="V197" s="28"/>
      <c r="W197" s="28"/>
      <c r="X197" s="28"/>
      <c r="Y197" s="29"/>
      <c r="Z197" s="27"/>
      <c r="AA197" s="29"/>
      <c r="AB197" s="27"/>
      <c r="AC197" s="27"/>
      <c r="AD197" s="29"/>
      <c r="AE197" s="27"/>
      <c r="AF197" s="30"/>
      <c r="AG197" s="27"/>
      <c r="AH197" s="27"/>
      <c r="AI197" s="30"/>
      <c r="AJ197" s="30"/>
      <c r="AK197" s="27"/>
      <c r="AL197" s="30"/>
      <c r="AM197" s="27"/>
      <c r="AN197" s="27"/>
      <c r="AO197" s="27"/>
      <c r="AP197" s="27"/>
      <c r="AQ197" s="27"/>
      <c r="AR197" s="27"/>
    </row>
    <row r="198" customFormat="false" ht="13.8" hidden="false" customHeight="false" outlineLevel="0" collapsed="false">
      <c r="B198" s="23" t="n">
        <f aca="false">VALUE(RIGHT(L198,LEN(L198)-14))</f>
        <v>10000</v>
      </c>
      <c r="C198" s="24" t="n">
        <f aca="false">VLOOKUP(B198,Param!$K$7:$M$15,3,1)</f>
        <v>4</v>
      </c>
      <c r="D198" s="24" t="e">
        <f aca="false">VLOOKUP(M198&amp; TEXT(VALUE(LEFT(N198,LEN(N198)-2)),"00000")  ,Param!$S$7:$W$20,5,1)</f>
        <v>#N/A</v>
      </c>
      <c r="E198" s="24" t="n">
        <f aca="false">IF(O198="",0,VLOOKUP(O198&amp; TEXT(VALUE(LEFT(P198,LEN(P198)-2)),"00000")  ,Param!$S$7:$W$20,5,1))</f>
        <v>4</v>
      </c>
      <c r="F198" s="24" t="n">
        <f aca="false">Param!$AE$7</f>
        <v>4</v>
      </c>
      <c r="G198" s="1" t="e">
        <f aca="false">MIN(F198,E198+D198)</f>
        <v>#N/A</v>
      </c>
      <c r="H198" s="24" t="e">
        <f aca="false">VLOOKUP(VALUE(LEFT(Q198,LEN(Q198)-2)),Param!$O$7:$Q$15,3,1)</f>
        <v>#VALUE!</v>
      </c>
      <c r="I198" s="24" t="e">
        <f aca="false">C198+H198+G198</f>
        <v>#VALUE!</v>
      </c>
      <c r="J198" s="24" t="e">
        <f aca="false">VLOOKUP(I198,Param!$Y$7:$AA$15,3,1)</f>
        <v>#VALUE!</v>
      </c>
      <c r="K198" s="25" t="e">
        <f aca="false">IF(B198&gt;=2500,J198,IF(OR(M198="SSD",M198="NVME",O198="SSD",O198="NVME"),MIN(4,J198),MIN(3,J198)))</f>
        <v>#VALUE!</v>
      </c>
      <c r="L198" s="36" t="s">
        <v>66</v>
      </c>
      <c r="M198" s="23"/>
      <c r="N198" s="23" t="s">
        <v>44</v>
      </c>
      <c r="O198" s="23" t="s">
        <v>61</v>
      </c>
      <c r="P198" s="23" t="s">
        <v>56</v>
      </c>
      <c r="Q198" s="38" t="s">
        <v>72</v>
      </c>
      <c r="R198" s="27" t="s">
        <v>74</v>
      </c>
      <c r="S198" s="32"/>
      <c r="T198" s="28"/>
      <c r="U198" s="28"/>
      <c r="V198" s="28"/>
      <c r="W198" s="28"/>
      <c r="X198" s="28"/>
      <c r="Y198" s="29"/>
      <c r="Z198" s="27"/>
      <c r="AA198" s="29"/>
      <c r="AB198" s="27"/>
      <c r="AC198" s="27"/>
      <c r="AD198" s="29"/>
      <c r="AE198" s="27"/>
      <c r="AF198" s="30"/>
      <c r="AG198" s="27"/>
      <c r="AH198" s="27"/>
      <c r="AI198" s="30"/>
      <c r="AJ198" s="30"/>
      <c r="AK198" s="27"/>
      <c r="AL198" s="30"/>
      <c r="AM198" s="27"/>
      <c r="AN198" s="27"/>
      <c r="AO198" s="27"/>
      <c r="AP198" s="27"/>
      <c r="AQ198" s="27"/>
      <c r="AR198" s="27"/>
    </row>
    <row r="199" customFormat="false" ht="13.8" hidden="false" customHeight="false" outlineLevel="0" collapsed="false">
      <c r="B199" s="23" t="n">
        <f aca="false">VALUE(RIGHT(L199,LEN(L199)-14))</f>
        <v>10000</v>
      </c>
      <c r="C199" s="24" t="n">
        <f aca="false">VLOOKUP(B199,Param!$K$7:$M$15,3,1)</f>
        <v>4</v>
      </c>
      <c r="D199" s="24" t="e">
        <f aca="false">VLOOKUP(M199&amp; TEXT(VALUE(LEFT(N199,LEN(N199)-2)),"00000")  ,Param!$S$7:$W$20,5,1)</f>
        <v>#VALUE!</v>
      </c>
      <c r="E199" s="24" t="n">
        <f aca="false">IF(O199="",0,VLOOKUP(O199&amp; TEXT(VALUE(LEFT(P199,LEN(P199)-2)),"00000")  ,Param!$S$7:$W$20,5,1))</f>
        <v>4</v>
      </c>
      <c r="F199" s="24" t="n">
        <f aca="false">Param!$AE$7</f>
        <v>4</v>
      </c>
      <c r="G199" s="1" t="e">
        <f aca="false">MIN(F199,E199+D199)</f>
        <v>#VALUE!</v>
      </c>
      <c r="H199" s="24" t="e">
        <f aca="false">VLOOKUP(VALUE(LEFT(Q199,LEN(Q199)-2)),Param!$O$7:$Q$15,3,1)</f>
        <v>#VALUE!</v>
      </c>
      <c r="I199" s="24" t="e">
        <f aca="false">C199+H199+G199</f>
        <v>#VALUE!</v>
      </c>
      <c r="J199" s="24" t="e">
        <f aca="false">VLOOKUP(I199,Param!$Y$7:$AA$15,3,1)</f>
        <v>#VALUE!</v>
      </c>
      <c r="K199" s="25" t="e">
        <f aca="false">IF(B199&gt;=2500,J199,IF(OR(M199="SSD",M199="NVME",O199="SSD",O199="NVME"),MIN(4,J199),MIN(3,J199)))</f>
        <v>#VALUE!</v>
      </c>
      <c r="L199" s="36" t="s">
        <v>66</v>
      </c>
      <c r="M199" s="23" t="s">
        <v>61</v>
      </c>
      <c r="N199" s="23"/>
      <c r="O199" s="23" t="s">
        <v>61</v>
      </c>
      <c r="P199" s="23" t="s">
        <v>56</v>
      </c>
      <c r="Q199" s="38" t="s">
        <v>72</v>
      </c>
      <c r="R199" s="27" t="s">
        <v>74</v>
      </c>
      <c r="S199" s="32"/>
      <c r="T199" s="28"/>
      <c r="U199" s="28"/>
      <c r="V199" s="28"/>
      <c r="W199" s="28"/>
      <c r="X199" s="28"/>
      <c r="Y199" s="29"/>
      <c r="Z199" s="27"/>
      <c r="AA199" s="29"/>
      <c r="AB199" s="27"/>
      <c r="AC199" s="27"/>
      <c r="AD199" s="29"/>
      <c r="AE199" s="27"/>
      <c r="AF199" s="30"/>
      <c r="AG199" s="27"/>
      <c r="AH199" s="27"/>
      <c r="AI199" s="30"/>
      <c r="AJ199" s="30"/>
      <c r="AK199" s="27"/>
      <c r="AL199" s="30"/>
      <c r="AM199" s="27"/>
      <c r="AN199" s="27"/>
      <c r="AO199" s="27"/>
      <c r="AP199" s="27"/>
      <c r="AQ199" s="27"/>
      <c r="AR199" s="27"/>
    </row>
    <row r="200" customFormat="false" ht="13.8" hidden="false" customHeight="false" outlineLevel="0" collapsed="false">
      <c r="B200" s="23" t="n">
        <f aca="false">VALUE(RIGHT(L200,LEN(L200)-14))</f>
        <v>10000</v>
      </c>
      <c r="C200" s="24" t="n">
        <f aca="false">VLOOKUP(B200,Param!$K$7:$M$15,3,1)</f>
        <v>4</v>
      </c>
      <c r="D200" s="24" t="e">
        <f aca="false">VLOOKUP(M200&amp; TEXT(VALUE(LEFT(N200,LEN(N200)-2)),"00000")  ,Param!$S$7:$W$20,5,1)</f>
        <v>#VALUE!</v>
      </c>
      <c r="E200" s="24" t="n">
        <f aca="false">IF(O200="",0,VLOOKUP(O200&amp; TEXT(VALUE(LEFT(P200,LEN(P200)-2)),"00000")  ,Param!$S$7:$W$20,5,1))</f>
        <v>4</v>
      </c>
      <c r="F200" s="24" t="n">
        <f aca="false">Param!$AE$7</f>
        <v>4</v>
      </c>
      <c r="G200" s="1" t="e">
        <f aca="false">MIN(F200,E200+D200)</f>
        <v>#VALUE!</v>
      </c>
      <c r="H200" s="24" t="e">
        <f aca="false">VLOOKUP(VALUE(LEFT(Q200,LEN(Q200)-2)),Param!$O$7:$Q$15,3,1)</f>
        <v>#VALUE!</v>
      </c>
      <c r="I200" s="24" t="e">
        <f aca="false">C200+H200+G200</f>
        <v>#VALUE!</v>
      </c>
      <c r="J200" s="24" t="e">
        <f aca="false">VLOOKUP(I200,Param!$Y$7:$AA$15,3,1)</f>
        <v>#VALUE!</v>
      </c>
      <c r="K200" s="25" t="e">
        <f aca="false">IF(B200&gt;=2500,J200,IF(OR(M200="SSD",M200="NVME",O200="SSD",O200="NVME"),MIN(4,J200),MIN(3,J200)))</f>
        <v>#VALUE!</v>
      </c>
      <c r="L200" s="36" t="s">
        <v>66</v>
      </c>
      <c r="M200" s="23"/>
      <c r="N200" s="23"/>
      <c r="O200" s="23" t="s">
        <v>61</v>
      </c>
      <c r="P200" s="23" t="s">
        <v>56</v>
      </c>
      <c r="Q200" s="38" t="s">
        <v>72</v>
      </c>
      <c r="R200" s="27" t="s">
        <v>74</v>
      </c>
      <c r="S200" s="32"/>
      <c r="T200" s="28"/>
      <c r="U200" s="28"/>
      <c r="V200" s="28"/>
      <c r="W200" s="28"/>
      <c r="X200" s="28"/>
      <c r="Y200" s="29"/>
      <c r="Z200" s="27"/>
      <c r="AA200" s="29"/>
      <c r="AB200" s="27"/>
      <c r="AC200" s="27"/>
      <c r="AD200" s="29"/>
      <c r="AE200" s="27"/>
      <c r="AF200" s="30"/>
      <c r="AG200" s="27"/>
      <c r="AH200" s="27"/>
      <c r="AI200" s="30"/>
      <c r="AJ200" s="30"/>
      <c r="AK200" s="27"/>
      <c r="AL200" s="30"/>
      <c r="AM200" s="27"/>
      <c r="AN200" s="27"/>
      <c r="AO200" s="27"/>
      <c r="AP200" s="27"/>
      <c r="AQ200" s="27"/>
      <c r="AR200" s="27"/>
    </row>
    <row r="201" customFormat="false" ht="13.8" hidden="false" customHeight="false" outlineLevel="0" collapsed="false">
      <c r="B201" s="23" t="n">
        <f aca="false">VALUE(RIGHT(L201,LEN(L201)-14))</f>
        <v>10000</v>
      </c>
      <c r="C201" s="24" t="n">
        <f aca="false">VLOOKUP(B201,Param!$K$7:$M$15,3,1)</f>
        <v>4</v>
      </c>
      <c r="D201" s="24" t="e">
        <f aca="false">VLOOKUP(M201&amp; TEXT(VALUE(LEFT(N201,LEN(N201)-2)),"00000")  ,Param!$S$7:$W$20,5,1)</f>
        <v>#VALUE!</v>
      </c>
      <c r="E201" s="24" t="n">
        <f aca="false">IF(O201="",0,VLOOKUP(O201&amp; TEXT(VALUE(LEFT(P201,LEN(P201)-2)),"00000")  ,Param!$S$7:$W$20,5,1))</f>
        <v>0</v>
      </c>
      <c r="F201" s="24" t="n">
        <f aca="false">Param!$AE$7</f>
        <v>4</v>
      </c>
      <c r="G201" s="1" t="e">
        <f aca="false">MIN(F201,E201+D201)</f>
        <v>#VALUE!</v>
      </c>
      <c r="H201" s="24" t="e">
        <f aca="false">VLOOKUP(VALUE(LEFT(Q201,LEN(Q201)-2)),Param!$O$7:$Q$15,3,1)</f>
        <v>#VALUE!</v>
      </c>
      <c r="I201" s="24" t="e">
        <f aca="false">C201+H201+G201</f>
        <v>#VALUE!</v>
      </c>
      <c r="J201" s="24" t="e">
        <f aca="false">VLOOKUP(I201,Param!$Y$7:$AA$15,3,1)</f>
        <v>#VALUE!</v>
      </c>
      <c r="K201" s="25" t="e">
        <f aca="false">IF(B201&gt;=2500,J201,IF(OR(M201="SSD",M201="NVME",O201="SSD",O201="NVME"),MIN(4,J201),MIN(3,J201)))</f>
        <v>#VALUE!</v>
      </c>
      <c r="L201" s="36" t="s">
        <v>66</v>
      </c>
      <c r="M201" s="23"/>
      <c r="N201" s="23"/>
      <c r="O201" s="23"/>
      <c r="P201" s="23" t="s">
        <v>56</v>
      </c>
      <c r="Q201" s="38" t="s">
        <v>72</v>
      </c>
      <c r="R201" s="27" t="s">
        <v>74</v>
      </c>
      <c r="S201" s="32"/>
      <c r="T201" s="28"/>
      <c r="U201" s="28"/>
      <c r="V201" s="28"/>
      <c r="W201" s="28"/>
      <c r="X201" s="28"/>
      <c r="Y201" s="29"/>
      <c r="Z201" s="27"/>
      <c r="AA201" s="29"/>
      <c r="AB201" s="27"/>
      <c r="AC201" s="27"/>
      <c r="AD201" s="29"/>
      <c r="AE201" s="27"/>
      <c r="AF201" s="30"/>
      <c r="AG201" s="27"/>
      <c r="AH201" s="27"/>
      <c r="AI201" s="30"/>
      <c r="AJ201" s="30"/>
      <c r="AK201" s="27"/>
      <c r="AL201" s="30"/>
      <c r="AM201" s="27"/>
      <c r="AN201" s="27"/>
      <c r="AO201" s="27"/>
      <c r="AP201" s="27"/>
      <c r="AQ201" s="27"/>
      <c r="AR201" s="27"/>
    </row>
    <row r="202" customFormat="false" ht="13.8" hidden="false" customHeight="false" outlineLevel="0" collapsed="false">
      <c r="B202" s="23" t="n">
        <f aca="false">VALUE(RIGHT(L202,LEN(L202)-14))</f>
        <v>10000</v>
      </c>
      <c r="C202" s="24" t="n">
        <f aca="false">VLOOKUP(B202,Param!$K$7:$M$15,3,1)</f>
        <v>4</v>
      </c>
      <c r="D202" s="24" t="e">
        <f aca="false">VLOOKUP(M202&amp; TEXT(VALUE(LEFT(N202,LEN(N202)-2)),"00000")  ,Param!$S$7:$W$20,5,1)</f>
        <v>#VALUE!</v>
      </c>
      <c r="E202" s="24" t="e">
        <f aca="false">IF(O202="",0,VLOOKUP(O202&amp; TEXT(VALUE(LEFT(P202,LEN(P202)-2)),"00000")  ,Param!$S$7:$W$20,5,1))</f>
        <v>#VALUE!</v>
      </c>
      <c r="F202" s="24" t="n">
        <f aca="false">Param!$AE$7</f>
        <v>4</v>
      </c>
      <c r="G202" s="1" t="e">
        <f aca="false">MIN(F202,E202+D202)</f>
        <v>#VALUE!</v>
      </c>
      <c r="H202" s="24" t="e">
        <f aca="false">VLOOKUP(VALUE(LEFT(Q202,LEN(Q202)-2)),Param!$O$7:$Q$15,3,1)</f>
        <v>#VALUE!</v>
      </c>
      <c r="I202" s="24" t="e">
        <f aca="false">C202+H202+G202</f>
        <v>#VALUE!</v>
      </c>
      <c r="J202" s="24" t="e">
        <f aca="false">VLOOKUP(I202,Param!$Y$7:$AA$15,3,1)</f>
        <v>#VALUE!</v>
      </c>
      <c r="K202" s="25" t="e">
        <f aca="false">IF(B202&gt;=2500,J202,IF(OR(M202="SSD",M202="NVME",O202="SSD",O202="NVME"),MIN(4,J202),MIN(3,J202)))</f>
        <v>#VALUE!</v>
      </c>
      <c r="L202" s="36" t="s">
        <v>66</v>
      </c>
      <c r="M202" s="23"/>
      <c r="N202" s="23"/>
      <c r="O202" s="23" t="s">
        <v>61</v>
      </c>
      <c r="P202" s="23"/>
      <c r="Q202" s="38" t="s">
        <v>72</v>
      </c>
      <c r="R202" s="27" t="s">
        <v>74</v>
      </c>
      <c r="S202" s="32"/>
      <c r="T202" s="28"/>
      <c r="U202" s="28"/>
      <c r="V202" s="28"/>
      <c r="W202" s="28"/>
      <c r="X202" s="28"/>
      <c r="Y202" s="29"/>
      <c r="Z202" s="27"/>
      <c r="AA202" s="29"/>
      <c r="AB202" s="27"/>
      <c r="AC202" s="27"/>
      <c r="AD202" s="29"/>
      <c r="AE202" s="27"/>
      <c r="AF202" s="30"/>
      <c r="AG202" s="27"/>
      <c r="AH202" s="27"/>
      <c r="AI202" s="30"/>
      <c r="AJ202" s="30"/>
      <c r="AK202" s="27"/>
      <c r="AL202" s="30"/>
      <c r="AM202" s="27"/>
      <c r="AN202" s="27"/>
      <c r="AO202" s="27"/>
      <c r="AP202" s="27"/>
      <c r="AQ202" s="27"/>
      <c r="AR202" s="27"/>
    </row>
    <row r="203" customFormat="false" ht="12.8" hidden="false" customHeight="false" outlineLevel="0" collapsed="false">
      <c r="A203" s="37"/>
    </row>
    <row r="204" customFormat="false" ht="12.8" hidden="false" customHeight="false" outlineLevel="0" collapsed="false">
      <c r="A204" s="37" t="s">
        <v>75</v>
      </c>
    </row>
    <row r="205" customFormat="false" ht="13.8" hidden="false" customHeight="false" outlineLevel="0" collapsed="false">
      <c r="B205" s="23" t="n">
        <f aca="false">VALUE(RIGHT(L205,LEN(L205)-14))</f>
        <v>10000</v>
      </c>
      <c r="C205" s="24" t="n">
        <f aca="false">VLOOKUP(B205,Param!$K$7:$M$15,3,1)</f>
        <v>4</v>
      </c>
      <c r="D205" s="24" t="e">
        <f aca="false">VLOOKUP(M205&amp; TEXT(VALUE(LEFT(N205,LEN(N205)-2)),"00000")  ,Param!$S$7:$W$20,5,1)</f>
        <v>#VALUE!</v>
      </c>
      <c r="E205" s="24" t="e">
        <f aca="false">IF(O205="",0,VLOOKUP(O205&amp; TEXT(VALUE(LEFT(P205,LEN(P205)-2)),"00000")  ,Param!$S$7:$W$20,5,1))</f>
        <v>#VALUE!</v>
      </c>
      <c r="F205" s="24" t="e">
        <f aca="false">IF(OR(O205="NVME",M205="NVME"),5,IF(OR(O205="SSD",M205="SSD"),4,3))</f>
        <v>#VALUE!</v>
      </c>
      <c r="G205" s="1" t="e">
        <f aca="false">MIN(F205,E205+D205)</f>
        <v>#VALUE!</v>
      </c>
      <c r="H205" s="24" t="e">
        <f aca="false">VLOOKUP(VALUE(LEFT(Q205,LEN(Q205)-2)),Param!$O$7:$Q$15,3,1)</f>
        <v>#VALUE!</v>
      </c>
      <c r="I205" s="24" t="e">
        <f aca="false">C205+H205+G205</f>
        <v>#VALUE!</v>
      </c>
      <c r="J205" s="24" t="e">
        <f aca="false">VLOOKUP(I205,Param!$Y$7:$AA$15,3,1)</f>
        <v>#VALUE!</v>
      </c>
      <c r="K205" s="25" t="e">
        <f aca="false">IF(B205&gt;=2500,J205,IF(OR(M205="SSD",M205="NVME",O205="SSD",O205="NVME"),MIN(4,J205),MIN(3,J205)))</f>
        <v>#VALUE!</v>
      </c>
      <c r="L205" s="36" t="s">
        <v>66</v>
      </c>
      <c r="M205" s="39" t="e">
        <f aca="false">IF(N205="1","1","2")</f>
        <v>#VALUE!</v>
      </c>
      <c r="N205" s="39" t="e">
        <f aca="false">IF(O205="1","1","2")</f>
        <v>#VALUE!</v>
      </c>
      <c r="O205" s="39" t="e">
        <f aca="false">IF(P205="1","1","2")</f>
        <v>#VALUE!</v>
      </c>
      <c r="P205" s="39" t="e">
        <f aca="false">IF(Q205="1","1","2")</f>
        <v>#VALUE!</v>
      </c>
      <c r="Q205" s="39" t="e">
        <f aca="false">IF(R205="1","1","2")</f>
        <v>#VALUE!</v>
      </c>
      <c r="R205" s="27" t="e">
        <f aca="false">VLOOKUP(K205,Param!$AA$7:$AB$15,2,0)</f>
        <v>#VALUE!</v>
      </c>
      <c r="S205" s="32"/>
    </row>
    <row r="206" customFormat="false" ht="13.8" hidden="false" customHeight="false" outlineLevel="0" collapsed="false">
      <c r="M206" s="23"/>
    </row>
    <row r="207" customFormat="false" ht="12.8" hidden="false" customHeight="false" outlineLevel="0" collapsed="false">
      <c r="A207" s="37" t="s">
        <v>76</v>
      </c>
      <c r="D207" s="40" t="s">
        <v>77</v>
      </c>
    </row>
    <row r="208" customFormat="false" ht="13.8" hidden="false" customHeight="false" outlineLevel="0" collapsed="false">
      <c r="B208" s="23" t="n">
        <f aca="false">VALUE(RIGHT(L208,LEN(L208)-14))</f>
        <v>10000</v>
      </c>
      <c r="C208" s="24" t="n">
        <f aca="false">VLOOKUP(B208,Param!$K$7:$M$15,3,1)</f>
        <v>4</v>
      </c>
      <c r="D208" s="24" t="n">
        <f aca="false">VLOOKUP("HDD"&amp; TEXT(VALUE(LEFT(N208,LEN(N208))),"00000")  ,Param!$S$7:$W$20,5,1)</f>
        <v>2</v>
      </c>
      <c r="E208" s="24" t="n">
        <f aca="false">VLOOKUP("HDD"&amp;TEXT(VALUE(LEFT(P208,LEN(P208))),"00000"),Param!$S$7:$W$20,5,1)</f>
        <v>1</v>
      </c>
      <c r="F208" s="24" t="n">
        <f aca="false">Param!$AE$7</f>
        <v>4</v>
      </c>
      <c r="G208" s="1" t="n">
        <f aca="false">MIN(F208,E208+D208)</f>
        <v>3</v>
      </c>
      <c r="H208" s="24" t="n">
        <f aca="false">VLOOKUP(VALUE(LEFT(Q208,LEN(Q208))),Param!$O$7:$Q$15,3,1)</f>
        <v>4</v>
      </c>
      <c r="I208" s="24" t="n">
        <f aca="false">C208+H208+G208</f>
        <v>11</v>
      </c>
      <c r="J208" s="24" t="n">
        <f aca="false">VLOOKUP(I208,Param!$Y$7:$AA$15,3,1)</f>
        <v>6</v>
      </c>
      <c r="K208" s="25" t="n">
        <f aca="false">IF(B208&gt;=2500,J208,IF(OR(M208="SSD",M208="NVME",O208="SSD",O208="NVME"),MIN(4,J208),MIN(3,J208)))</f>
        <v>6</v>
      </c>
      <c r="L208" s="36" t="s">
        <v>66</v>
      </c>
      <c r="M208" s="38"/>
      <c r="N208" s="23" t="n">
        <v>1000</v>
      </c>
      <c r="O208" s="23"/>
      <c r="P208" s="23" t="n">
        <v>256</v>
      </c>
      <c r="Q208" s="23" t="n">
        <v>16</v>
      </c>
      <c r="R208" s="27" t="str">
        <f aca="false">VLOOKUP(K208,Param!$AA$7:$AB$15,2,0)</f>
        <v>PREMIUM</v>
      </c>
      <c r="S208" s="32"/>
      <c r="T208" s="28"/>
      <c r="U208" s="28"/>
      <c r="V208" s="28"/>
      <c r="W208" s="28"/>
      <c r="X208" s="28"/>
      <c r="Y208" s="29"/>
      <c r="Z208" s="27"/>
      <c r="AA208" s="29"/>
      <c r="AB208" s="27"/>
      <c r="AC208" s="27"/>
      <c r="AD208" s="29"/>
      <c r="AE208" s="27"/>
      <c r="AF208" s="30"/>
      <c r="AG208" s="27"/>
      <c r="AH208" s="27"/>
      <c r="AI208" s="30"/>
      <c r="AJ208" s="30"/>
      <c r="AK208" s="27"/>
      <c r="AL208" s="30"/>
      <c r="AM208" s="27"/>
      <c r="AN208" s="27"/>
      <c r="AO208" s="27"/>
      <c r="AP208" s="27"/>
      <c r="AQ208" s="27"/>
      <c r="AR208" s="27"/>
    </row>
    <row r="209" customFormat="false" ht="13.8" hidden="false" customHeight="false" outlineLevel="0" collapsed="false">
      <c r="B209" s="23" t="n">
        <f aca="false">VALUE(RIGHT(L209,LEN(L209)-14))</f>
        <v>10000</v>
      </c>
      <c r="C209" s="24" t="n">
        <f aca="false">VLOOKUP(B209,Param!$K$7:$M$15,3,1)</f>
        <v>4</v>
      </c>
      <c r="D209" s="24" t="n">
        <f aca="false">VLOOKUP(M209&amp; TEXT(VALUE(LEFT(N209,LEN(N209)-2)),"00000")  ,Param!$S$7:$W$20,5,1)</f>
        <v>2</v>
      </c>
      <c r="E209" s="24" t="n">
        <f aca="false">IF(O209="",0,VLOOKUP(O209&amp; TEXT(VALUE(LEFT(P209,LEN(P209)-2)),"00000")  ,Param!$S$7:$W$20,5,1))</f>
        <v>1</v>
      </c>
      <c r="F209" s="24" t="n">
        <f aca="false">Param!$AE$7</f>
        <v>4</v>
      </c>
      <c r="G209" s="1" t="n">
        <f aca="false">MIN(F209,E209+D209)</f>
        <v>3</v>
      </c>
      <c r="H209" s="24" t="n">
        <f aca="false">VLOOKUP(VALUE(LEFT(Q209,LEN(Q209)-2)),Param!$O$7:$Q$15,3,1)</f>
        <v>4</v>
      </c>
      <c r="I209" s="24" t="n">
        <f aca="false">C209+H209+G209</f>
        <v>11</v>
      </c>
      <c r="J209" s="24" t="n">
        <f aca="false">VLOOKUP(I209,Param!$Y$7:$AA$15,3,1)</f>
        <v>6</v>
      </c>
      <c r="K209" s="25" t="n">
        <f aca="false">IF(B209&gt;=2500,J209,IF(OR(M209="SSD",M209="NVME",O209="SSD",O209="NVME"),MIN(4,J209),MIN(3,J209)))</f>
        <v>6</v>
      </c>
      <c r="L209" s="36" t="s">
        <v>66</v>
      </c>
      <c r="M209" s="38" t="s">
        <v>43</v>
      </c>
      <c r="N209" s="23" t="s">
        <v>44</v>
      </c>
      <c r="O209" s="23" t="s">
        <v>43</v>
      </c>
      <c r="P209" s="23" t="s">
        <v>56</v>
      </c>
      <c r="Q209" s="23" t="s">
        <v>45</v>
      </c>
      <c r="R209" s="27" t="str">
        <f aca="false">VLOOKUP(K209,Param!$AA$7:$AB$15,2,0)</f>
        <v>PREMIUM</v>
      </c>
      <c r="S209" s="32"/>
      <c r="T209" s="28"/>
      <c r="U209" s="28"/>
      <c r="V209" s="28"/>
      <c r="W209" s="28"/>
      <c r="X209" s="28"/>
      <c r="Y209" s="29"/>
      <c r="Z209" s="27"/>
      <c r="AA209" s="29"/>
      <c r="AB209" s="27"/>
      <c r="AC209" s="27"/>
      <c r="AD209" s="29"/>
      <c r="AE209" s="27"/>
      <c r="AF209" s="30"/>
      <c r="AG209" s="27"/>
      <c r="AH209" s="27"/>
      <c r="AI209" s="30"/>
      <c r="AJ209" s="30"/>
      <c r="AK209" s="27"/>
      <c r="AL209" s="30"/>
      <c r="AM209" s="27"/>
      <c r="AN209" s="27"/>
      <c r="AO209" s="27"/>
      <c r="AP209" s="27"/>
      <c r="AQ209" s="27"/>
      <c r="AR209" s="27"/>
    </row>
    <row r="211" customFormat="false" ht="12.8" hidden="false" customHeight="false" outlineLevel="0" collapsed="false">
      <c r="A211" s="37" t="s">
        <v>78</v>
      </c>
      <c r="M211" s="37" t="s">
        <v>79</v>
      </c>
    </row>
    <row r="212" customFormat="false" ht="13.8" hidden="false" customHeight="false" outlineLevel="0" collapsed="false">
      <c r="B212" s="23" t="n">
        <f aca="false">VALUE(RIGHT(L212,LEN(L212)-14))</f>
        <v>4000</v>
      </c>
      <c r="C212" s="24" t="n">
        <f aca="false">VLOOKUP(B212,Param!$K$7:$M$15,3,1)</f>
        <v>3</v>
      </c>
      <c r="D212" s="24" t="n">
        <f aca="false">VLOOKUP(M212&amp; TEXT(VALUE(LEFT(N212,LEN(N212)-2)),"00000")  ,Param!$S$7:$W$20,5,1)</f>
        <v>1</v>
      </c>
      <c r="E212" s="24" t="n">
        <f aca="false">IF(O212="",0,VLOOKUP(O212&amp; TEXT(VALUE(LEFT(P212,LEN(P212)-2)),"00000")  ,Param!$S$7:$W$20,5,1))</f>
        <v>3</v>
      </c>
      <c r="F212" s="24" t="n">
        <f aca="false">Param!$AE$7</f>
        <v>4</v>
      </c>
      <c r="G212" s="1" t="n">
        <f aca="false">MIN(F212,E212+D212)</f>
        <v>4</v>
      </c>
      <c r="H212" s="24" t="n">
        <f aca="false">VLOOKUP(VALUE(LEFT(Q212,LEN(Q212)-2)),Param!$O$7:$Q$15,3,1)</f>
        <v>1</v>
      </c>
      <c r="I212" s="24" t="n">
        <f aca="false">C212+H212+G212</f>
        <v>8</v>
      </c>
      <c r="J212" s="24" t="n">
        <f aca="false">VLOOKUP(I212,Param!$Y$7:$AA$15,3,1)</f>
        <v>5</v>
      </c>
      <c r="K212" s="25" t="n">
        <f aca="false">IF(B212&gt;=2500,J212,IF(OR(M212="SSD",M212="NVME",O212="SSD",O212="NVME"),MIN(4,J212),MIN(3,J212)))</f>
        <v>5</v>
      </c>
      <c r="L212" s="31" t="s">
        <v>63</v>
      </c>
      <c r="M212" s="23" t="s">
        <v>57</v>
      </c>
      <c r="N212" s="23" t="s">
        <v>60</v>
      </c>
      <c r="O212" s="23" t="s">
        <v>57</v>
      </c>
      <c r="P212" s="23" t="s">
        <v>56</v>
      </c>
      <c r="Q212" s="23" t="s">
        <v>49</v>
      </c>
      <c r="R212" s="27" t="str">
        <f aca="false">VLOOKUP(K212,Param!$AA$7:$AB$15,2,0)</f>
        <v>A</v>
      </c>
      <c r="S212" s="32"/>
      <c r="T212" s="28"/>
      <c r="U212" s="28"/>
      <c r="V212" s="28"/>
      <c r="W212" s="28"/>
      <c r="X212" s="28"/>
      <c r="Y212" s="29"/>
      <c r="Z212" s="27"/>
      <c r="AA212" s="29"/>
      <c r="AB212" s="27"/>
      <c r="AC212" s="27"/>
      <c r="AD212" s="29"/>
      <c r="AE212" s="27"/>
      <c r="AF212" s="30"/>
      <c r="AG212" s="27"/>
      <c r="AH212" s="27"/>
      <c r="AI212" s="30"/>
      <c r="AJ212" s="30"/>
      <c r="AK212" s="27"/>
      <c r="AL212" s="30"/>
      <c r="AM212" s="27"/>
      <c r="AN212" s="27"/>
      <c r="AO212" s="27"/>
      <c r="AP212" s="27"/>
      <c r="AQ212" s="27"/>
      <c r="AR212" s="27"/>
    </row>
    <row r="213" customFormat="false" ht="13.8" hidden="false" customHeight="false" outlineLevel="0" collapsed="false">
      <c r="B213" s="23" t="n">
        <f aca="false">VALUE(RIGHT(L213,LEN(L213)-14))</f>
        <v>4000</v>
      </c>
      <c r="C213" s="24" t="n">
        <f aca="false">VLOOKUP(B213,Param!$K$7:$M$15,3,1)</f>
        <v>3</v>
      </c>
      <c r="D213" s="24" t="n">
        <f aca="false">VLOOKUP(M213&amp; TEXT(VALUE(LEFT(N213,LEN(N213)-2)),"00000")  ,Param!$S$7:$W$20,5,1)</f>
        <v>2</v>
      </c>
      <c r="E213" s="24" t="n">
        <f aca="false">IF(O213="",0,VLOOKUP(O213&amp; TEXT(VALUE(LEFT(P213,LEN(P213)-2)),"00000")  ,Param!$S$7:$W$20,5,1))</f>
        <v>4</v>
      </c>
      <c r="F213" s="24" t="n">
        <f aca="false">Param!$AE$7</f>
        <v>4</v>
      </c>
      <c r="G213" s="1" t="n">
        <f aca="false">MIN(F213,E213+D213)</f>
        <v>4</v>
      </c>
      <c r="H213" s="24" t="n">
        <f aca="false">VLOOKUP(VALUE(LEFT(Q213,LEN(Q213)-2)),Param!$O$7:$Q$15,3,1)</f>
        <v>1</v>
      </c>
      <c r="I213" s="24" t="n">
        <f aca="false">C213+H213+G213</f>
        <v>8</v>
      </c>
      <c r="J213" s="24" t="n">
        <f aca="false">VLOOKUP(I213,Param!$Y$7:$AA$15,3,1)</f>
        <v>5</v>
      </c>
      <c r="K213" s="25" t="n">
        <f aca="false">IF(B213&gt;=2500,J213,IF(OR(M213="SSD",M213="NVME",O213="SSD",O213="NVME"),MIN(4,J213),MIN(3,J213)))</f>
        <v>5</v>
      </c>
      <c r="L213" s="31" t="s">
        <v>63</v>
      </c>
      <c r="M213" s="23" t="s">
        <v>61</v>
      </c>
      <c r="N213" s="23" t="s">
        <v>60</v>
      </c>
      <c r="O213" s="23" t="s">
        <v>61</v>
      </c>
      <c r="P213" s="23" t="s">
        <v>56</v>
      </c>
      <c r="Q213" s="23" t="s">
        <v>49</v>
      </c>
      <c r="R213" s="41" t="str">
        <f aca="false">VLOOKUP(K213,Param!$AA$7:$AB$15,2,0)</f>
        <v>A</v>
      </c>
      <c r="S213" s="32"/>
      <c r="T213" s="28"/>
      <c r="U213" s="28"/>
      <c r="V213" s="28"/>
      <c r="W213" s="28"/>
      <c r="X213" s="28"/>
      <c r="Y213" s="29"/>
      <c r="Z213" s="27"/>
      <c r="AA213" s="29"/>
      <c r="AB213" s="27"/>
      <c r="AC213" s="27"/>
      <c r="AD213" s="29"/>
      <c r="AE213" s="27"/>
      <c r="AF213" s="30"/>
      <c r="AG213" s="27"/>
      <c r="AH213" s="27"/>
      <c r="AI213" s="30"/>
      <c r="AJ213" s="30"/>
      <c r="AK213" s="27"/>
      <c r="AL213" s="30"/>
      <c r="AM213" s="27"/>
      <c r="AN213" s="27"/>
      <c r="AO213" s="27"/>
      <c r="AP213" s="27"/>
      <c r="AQ213" s="27"/>
      <c r="AR213" s="27"/>
    </row>
    <row r="214" customFormat="false" ht="13.8" hidden="false" customHeight="false" outlineLevel="0" collapsed="false">
      <c r="B214" s="23" t="n">
        <f aca="false">VALUE(RIGHT(L214,LEN(L214)-14))</f>
        <v>4000</v>
      </c>
      <c r="C214" s="24" t="n">
        <f aca="false">VLOOKUP(B214,Param!$K$7:$M$15,3,1)</f>
        <v>3</v>
      </c>
      <c r="D214" s="24" t="n">
        <f aca="false">VLOOKUP(M214&amp; TEXT(VALUE(LEFT(N214,LEN(N214)-2)),"00000")  ,Param!$S$7:$W$20,5,1)</f>
        <v>2</v>
      </c>
      <c r="E214" s="24" t="n">
        <f aca="false">IF(O214="",0,VLOOKUP(O214&amp; TEXT(VALUE(LEFT(P214,LEN(P214)-2)),"00000")  ,Param!$S$7:$W$20,5,1))</f>
        <v>2</v>
      </c>
      <c r="F214" s="24" t="n">
        <f aca="false">Param!$AE$7</f>
        <v>4</v>
      </c>
      <c r="G214" s="1" t="n">
        <f aca="false">MIN(F214,E214+D214)</f>
        <v>4</v>
      </c>
      <c r="H214" s="24" t="n">
        <f aca="false">VLOOKUP(VALUE(LEFT(Q214,LEN(Q214)-2)),Param!$O$7:$Q$15,3,1)</f>
        <v>1</v>
      </c>
      <c r="I214" s="24" t="n">
        <f aca="false">C214+H214+G214</f>
        <v>8</v>
      </c>
      <c r="J214" s="24" t="n">
        <f aca="false">VLOOKUP(I214,Param!$Y$7:$AA$15,3,1)</f>
        <v>5</v>
      </c>
      <c r="K214" s="25" t="n">
        <f aca="false">IF(B214&gt;=2500,J214,IF(OR(M214="SSD",M214="NVME",O214="SSD",O214="NVME"),MIN(4,J214),MIN(3,J214)))</f>
        <v>5</v>
      </c>
      <c r="L214" s="31" t="s">
        <v>63</v>
      </c>
      <c r="M214" s="23" t="s">
        <v>80</v>
      </c>
      <c r="N214" s="23" t="s">
        <v>60</v>
      </c>
      <c r="O214" s="23" t="s">
        <v>80</v>
      </c>
      <c r="P214" s="23" t="s">
        <v>56</v>
      </c>
      <c r="Q214" s="23" t="s">
        <v>49</v>
      </c>
      <c r="R214" s="42" t="str">
        <f aca="false">R213</f>
        <v>A</v>
      </c>
      <c r="S214" s="32"/>
      <c r="T214" s="28"/>
      <c r="U214" s="28"/>
      <c r="V214" s="28"/>
      <c r="W214" s="28"/>
      <c r="X214" s="28"/>
      <c r="Y214" s="29"/>
      <c r="Z214" s="27"/>
      <c r="AA214" s="29"/>
      <c r="AB214" s="27"/>
      <c r="AC214" s="27"/>
      <c r="AD214" s="29"/>
      <c r="AE214" s="27"/>
      <c r="AF214" s="30"/>
      <c r="AG214" s="27"/>
      <c r="AH214" s="27"/>
      <c r="AI214" s="30"/>
      <c r="AJ214" s="30"/>
      <c r="AK214" s="27"/>
      <c r="AL214" s="30"/>
      <c r="AM214" s="27"/>
      <c r="AN214" s="27"/>
      <c r="AO214" s="27"/>
      <c r="AP214" s="27"/>
      <c r="AQ214" s="27"/>
      <c r="AR214" s="27"/>
    </row>
    <row r="215" customFormat="false" ht="13.8" hidden="false" customHeight="false" outlineLevel="0" collapsed="false">
      <c r="B215" s="23" t="n">
        <f aca="false">VALUE(RIGHT(L215,LEN(L215)-14))</f>
        <v>4000</v>
      </c>
      <c r="C215" s="24" t="n">
        <f aca="false">VLOOKUP(B215,Param!$K$7:$M$15,3,1)</f>
        <v>3</v>
      </c>
      <c r="D215" s="24" t="n">
        <f aca="false">VLOOKUP(M215&amp; TEXT(VALUE(LEFT(N215,LEN(N215)-2)),"00000")  ,Param!$S$7:$W$20,5,1)</f>
        <v>5</v>
      </c>
      <c r="E215" s="24" t="n">
        <f aca="false">IF(O215="",0,VLOOKUP(O215&amp; TEXT(VALUE(LEFT(P215,LEN(P215)-2)),"00000")  ,Param!$S$7:$W$20,5,1))</f>
        <v>5</v>
      </c>
      <c r="F215" s="24" t="n">
        <f aca="false">Param!$AE$7</f>
        <v>4</v>
      </c>
      <c r="G215" s="1" t="n">
        <f aca="false">MIN(F215,E215+D215)</f>
        <v>4</v>
      </c>
      <c r="H215" s="24" t="n">
        <f aca="false">VLOOKUP(VALUE(LEFT(Q215,LEN(Q215)-2)),Param!$O$7:$Q$15,3,1)</f>
        <v>1</v>
      </c>
      <c r="I215" s="24" t="n">
        <f aca="false">C215+H215+G215</f>
        <v>8</v>
      </c>
      <c r="J215" s="24" t="n">
        <f aca="false">VLOOKUP(I215,Param!$Y$7:$AA$15,3,1)</f>
        <v>5</v>
      </c>
      <c r="K215" s="25" t="n">
        <f aca="false">IF(B215&gt;=2500,J215,IF(OR(M215="SSD",M215="NVME",O215="SSD",O215="NVME"),MIN(4,J215),MIN(3,J215)))</f>
        <v>5</v>
      </c>
      <c r="L215" s="31" t="s">
        <v>63</v>
      </c>
      <c r="M215" s="23" t="s">
        <v>81</v>
      </c>
      <c r="N215" s="23" t="s">
        <v>60</v>
      </c>
      <c r="O215" s="23" t="s">
        <v>81</v>
      </c>
      <c r="P215" s="23" t="s">
        <v>56</v>
      </c>
      <c r="Q215" s="23" t="s">
        <v>49</v>
      </c>
      <c r="R215" s="42" t="str">
        <f aca="false">R214</f>
        <v>A</v>
      </c>
      <c r="S215" s="32"/>
      <c r="T215" s="28"/>
      <c r="U215" s="28"/>
      <c r="V215" s="28"/>
      <c r="W215" s="28"/>
      <c r="X215" s="28"/>
      <c r="Y215" s="29"/>
      <c r="Z215" s="27"/>
      <c r="AA215" s="29"/>
      <c r="AB215" s="27"/>
      <c r="AC215" s="27"/>
      <c r="AD215" s="29"/>
      <c r="AE215" s="27"/>
      <c r="AF215" s="30"/>
      <c r="AG215" s="27"/>
      <c r="AH215" s="27"/>
      <c r="AI215" s="30"/>
      <c r="AJ215" s="30"/>
      <c r="AK215" s="27"/>
      <c r="AL215" s="30"/>
      <c r="AM215" s="27"/>
      <c r="AN215" s="27"/>
      <c r="AO215" s="27"/>
      <c r="AP215" s="27"/>
      <c r="AQ215" s="27"/>
      <c r="AR215" s="27"/>
    </row>
    <row r="218" customFormat="false" ht="12.8" hidden="false" customHeight="false" outlineLevel="0" collapsed="false">
      <c r="A218" s="37" t="s">
        <v>82</v>
      </c>
      <c r="B218" s="43" t="s">
        <v>83</v>
      </c>
      <c r="C218" s="43"/>
      <c r="D218" s="43"/>
      <c r="E218" s="43"/>
      <c r="F218" s="44" t="s">
        <v>84</v>
      </c>
      <c r="G218" s="43"/>
      <c r="H218" s="43"/>
      <c r="I218" s="43"/>
      <c r="J218" s="43"/>
      <c r="K218" s="45"/>
      <c r="L218" s="43" t="s">
        <v>85</v>
      </c>
    </row>
    <row r="219" customFormat="false" ht="12.8" hidden="false" customHeight="false" outlineLevel="0" collapsed="false">
      <c r="B219" s="36" t="s">
        <v>86</v>
      </c>
      <c r="F219" s="46" t="str">
        <f aca="false">IF(B219=Z219,".","err")</f>
        <v>err</v>
      </c>
      <c r="L219" s="47" t="s">
        <v>87</v>
      </c>
    </row>
    <row r="220" customFormat="false" ht="12.8" hidden="false" customHeight="false" outlineLevel="0" collapsed="false">
      <c r="B220" s="36" t="s">
        <v>88</v>
      </c>
      <c r="F220" s="46" t="str">
        <f aca="false">IF(B220=Z220,".","err")</f>
        <v>err</v>
      </c>
      <c r="L220" s="48" t="s">
        <v>89</v>
      </c>
    </row>
    <row r="221" customFormat="false" ht="12.8" hidden="false" customHeight="false" outlineLevel="0" collapsed="false">
      <c r="B221" s="36" t="s">
        <v>88</v>
      </c>
      <c r="F221" s="46" t="str">
        <f aca="false">IF(B221=Z221,".","err")</f>
        <v>err</v>
      </c>
      <c r="L221" s="48" t="s">
        <v>90</v>
      </c>
    </row>
    <row r="222" customFormat="false" ht="12.8" hidden="false" customHeight="false" outlineLevel="0" collapsed="false">
      <c r="B222" s="36" t="s">
        <v>88</v>
      </c>
      <c r="F222" s="46" t="str">
        <f aca="false">IF(B222=Z222,".","err")</f>
        <v>err</v>
      </c>
      <c r="L222" s="48" t="s">
        <v>91</v>
      </c>
    </row>
    <row r="223" customFormat="false" ht="12.8" hidden="false" customHeight="false" outlineLevel="0" collapsed="false">
      <c r="B223" s="36" t="s">
        <v>86</v>
      </c>
      <c r="F223" s="46" t="str">
        <f aca="false">IF(B223=Z223,".","err")</f>
        <v>err</v>
      </c>
      <c r="L223" s="48" t="s">
        <v>92</v>
      </c>
    </row>
    <row r="224" customFormat="false" ht="12.8" hidden="false" customHeight="false" outlineLevel="0" collapsed="false">
      <c r="B224" s="36" t="s">
        <v>88</v>
      </c>
      <c r="F224" s="46" t="str">
        <f aca="false">IF(B224=Z224,".","err")</f>
        <v>err</v>
      </c>
      <c r="L224" s="48" t="s">
        <v>93</v>
      </c>
    </row>
    <row r="225" customFormat="false" ht="12.8" hidden="false" customHeight="false" outlineLevel="0" collapsed="false">
      <c r="B225" s="36" t="s">
        <v>88</v>
      </c>
      <c r="F225" s="46" t="str">
        <f aca="false">IF(B225=Z225,".","err")</f>
        <v>err</v>
      </c>
      <c r="L225" s="48" t="s">
        <v>94</v>
      </c>
    </row>
    <row r="226" customFormat="false" ht="12.8" hidden="false" customHeight="false" outlineLevel="0" collapsed="false">
      <c r="B226" s="36" t="s">
        <v>95</v>
      </c>
      <c r="F226" s="46" t="str">
        <f aca="false">IF(B226=Z226,".","err")</f>
        <v>err</v>
      </c>
      <c r="L226" s="48" t="s">
        <v>96</v>
      </c>
    </row>
    <row r="227" customFormat="false" ht="12.8" hidden="false" customHeight="false" outlineLevel="0" collapsed="false">
      <c r="B227" s="36" t="s">
        <v>97</v>
      </c>
      <c r="F227" s="46" t="str">
        <f aca="false">IF(B227=Z227,".","err")</f>
        <v>err</v>
      </c>
      <c r="L227" s="48" t="s">
        <v>98</v>
      </c>
    </row>
    <row r="228" customFormat="false" ht="12.8" hidden="false" customHeight="false" outlineLevel="0" collapsed="false">
      <c r="B228" s="36" t="s">
        <v>99</v>
      </c>
      <c r="F228" s="46" t="str">
        <f aca="false">IF(B228=Z228,".","err")</f>
        <v>err</v>
      </c>
      <c r="L228" s="48" t="s">
        <v>100</v>
      </c>
    </row>
    <row r="229" customFormat="false" ht="12.8" hidden="false" customHeight="false" outlineLevel="0" collapsed="false">
      <c r="B229" s="36" t="s">
        <v>101</v>
      </c>
      <c r="F229" s="46" t="str">
        <f aca="false">IF(B229=Z229,".","err")</f>
        <v>err</v>
      </c>
      <c r="L229" s="48" t="s">
        <v>102</v>
      </c>
    </row>
    <row r="230" customFormat="false" ht="12.8" hidden="false" customHeight="false" outlineLevel="0" collapsed="false">
      <c r="B230" s="36" t="s">
        <v>103</v>
      </c>
      <c r="F230" s="46" t="str">
        <f aca="false">IF(B230=Z230,".","err")</f>
        <v>err</v>
      </c>
      <c r="L230" s="48" t="s">
        <v>104</v>
      </c>
    </row>
    <row r="231" customFormat="false" ht="12.8" hidden="false" customHeight="false" outlineLevel="0" collapsed="false">
      <c r="B231" s="36" t="s">
        <v>105</v>
      </c>
      <c r="F231" s="46" t="str">
        <f aca="false">IF(B231=Z231,".","err")</f>
        <v>err</v>
      </c>
      <c r="L231" s="48" t="s">
        <v>106</v>
      </c>
    </row>
    <row r="232" customFormat="false" ht="12.8" hidden="false" customHeight="false" outlineLevel="0" collapsed="false">
      <c r="B232" s="36" t="s">
        <v>107</v>
      </c>
      <c r="F232" s="46" t="str">
        <f aca="false">IF(B232=Z232,".","err")</f>
        <v>err</v>
      </c>
      <c r="L232" s="48" t="s">
        <v>108</v>
      </c>
    </row>
    <row r="233" customFormat="false" ht="12.8" hidden="false" customHeight="false" outlineLevel="0" collapsed="false">
      <c r="B233" s="36" t="s">
        <v>109</v>
      </c>
      <c r="F233" s="46" t="str">
        <f aca="false">IF(B233=Z233,".","err")</f>
        <v>err</v>
      </c>
      <c r="L233" s="48" t="s">
        <v>110</v>
      </c>
    </row>
    <row r="234" customFormat="false" ht="12.8" hidden="false" customHeight="false" outlineLevel="0" collapsed="false">
      <c r="B234" s="36" t="s">
        <v>111</v>
      </c>
      <c r="F234" s="46" t="str">
        <f aca="false">IF(B234=Z234,".","err")</f>
        <v>err</v>
      </c>
      <c r="L234" s="48" t="s">
        <v>112</v>
      </c>
    </row>
    <row r="235" customFormat="false" ht="12.8" hidden="false" customHeight="false" outlineLevel="0" collapsed="false">
      <c r="B235" s="36" t="s">
        <v>113</v>
      </c>
      <c r="F235" s="46" t="str">
        <f aca="false">IF(B235=Z235,".","err")</f>
        <v>err</v>
      </c>
      <c r="L235" s="48" t="s">
        <v>114</v>
      </c>
    </row>
    <row r="236" customFormat="false" ht="12.8" hidden="false" customHeight="false" outlineLevel="0" collapsed="false">
      <c r="B236" s="36" t="s">
        <v>86</v>
      </c>
      <c r="F236" s="46" t="str">
        <f aca="false">IF(B236=Z236,".","err")</f>
        <v>err</v>
      </c>
      <c r="L236" s="48" t="s">
        <v>115</v>
      </c>
    </row>
    <row r="237" customFormat="false" ht="12.8" hidden="false" customHeight="false" outlineLevel="0" collapsed="false">
      <c r="B237" s="36" t="s">
        <v>116</v>
      </c>
      <c r="F237" s="46" t="str">
        <f aca="false">IF(B237=Z237,".","err")</f>
        <v>err</v>
      </c>
      <c r="L237" s="48" t="s">
        <v>117</v>
      </c>
    </row>
    <row r="238" customFormat="false" ht="12.8" hidden="false" customHeight="false" outlineLevel="0" collapsed="false">
      <c r="B238" s="36" t="s">
        <v>118</v>
      </c>
      <c r="F238" s="46" t="str">
        <f aca="false">IF(B238=Z238,".","err")</f>
        <v>err</v>
      </c>
      <c r="L238" s="48" t="s">
        <v>119</v>
      </c>
    </row>
    <row r="239" customFormat="false" ht="12.8" hidden="false" customHeight="false" outlineLevel="0" collapsed="false">
      <c r="B239" s="36" t="s">
        <v>120</v>
      </c>
      <c r="F239" s="46" t="str">
        <f aca="false">IF(B239=Z239,".","err")</f>
        <v>err</v>
      </c>
      <c r="L239" s="48" t="s">
        <v>121</v>
      </c>
    </row>
    <row r="240" customFormat="false" ht="12.8" hidden="false" customHeight="false" outlineLevel="0" collapsed="false">
      <c r="B240" s="36" t="s">
        <v>122</v>
      </c>
      <c r="F240" s="46" t="str">
        <f aca="false">IF(B240=Z240,".","err")</f>
        <v>err</v>
      </c>
      <c r="L240" s="48" t="s">
        <v>123</v>
      </c>
    </row>
    <row r="241" customFormat="false" ht="12.8" hidden="false" customHeight="false" outlineLevel="0" collapsed="false">
      <c r="B241" s="36" t="s">
        <v>124</v>
      </c>
      <c r="F241" s="46" t="str">
        <f aca="false">IF(B241=Z241,".","err")</f>
        <v>err</v>
      </c>
      <c r="L241" s="48" t="s">
        <v>125</v>
      </c>
    </row>
    <row r="242" customFormat="false" ht="12.8" hidden="false" customHeight="false" outlineLevel="0" collapsed="false">
      <c r="B242" s="36" t="s">
        <v>126</v>
      </c>
      <c r="F242" s="46" t="str">
        <f aca="false">IF(B242=Z242,".","err")</f>
        <v>err</v>
      </c>
      <c r="L242" s="48" t="s">
        <v>127</v>
      </c>
    </row>
    <row r="243" customFormat="false" ht="12.8" hidden="false" customHeight="false" outlineLevel="0" collapsed="false">
      <c r="B243" s="36" t="s">
        <v>128</v>
      </c>
      <c r="F243" s="46" t="str">
        <f aca="false">IF(B243=Z243,".","err")</f>
        <v>err</v>
      </c>
      <c r="L243" s="48" t="s">
        <v>129</v>
      </c>
    </row>
    <row r="244" customFormat="false" ht="12.8" hidden="false" customHeight="false" outlineLevel="0" collapsed="false">
      <c r="B244" s="36" t="s">
        <v>130</v>
      </c>
      <c r="F244" s="46" t="str">
        <f aca="false">IF(B244=Z244,".","err")</f>
        <v>err</v>
      </c>
      <c r="L244" s="48" t="s">
        <v>131</v>
      </c>
    </row>
    <row r="245" customFormat="false" ht="12.8" hidden="false" customHeight="false" outlineLevel="0" collapsed="false">
      <c r="B245" s="36" t="s">
        <v>132</v>
      </c>
      <c r="F245" s="46" t="str">
        <f aca="false">IF(B245=Z245,".","err")</f>
        <v>err</v>
      </c>
      <c r="L245" s="48" t="s">
        <v>133</v>
      </c>
    </row>
    <row r="246" customFormat="false" ht="12.8" hidden="false" customHeight="false" outlineLevel="0" collapsed="false">
      <c r="B246" s="36" t="s">
        <v>134</v>
      </c>
      <c r="F246" s="46" t="str">
        <f aca="false">IF(B246=Z246,".","err")</f>
        <v>err</v>
      </c>
      <c r="L246" s="48" t="s">
        <v>135</v>
      </c>
    </row>
    <row r="247" customFormat="false" ht="12.8" hidden="false" customHeight="false" outlineLevel="0" collapsed="false">
      <c r="B247" s="36" t="s">
        <v>132</v>
      </c>
      <c r="F247" s="46" t="str">
        <f aca="false">IF(B247=Z247,".","err")</f>
        <v>err</v>
      </c>
      <c r="L247" s="48" t="s">
        <v>136</v>
      </c>
    </row>
    <row r="248" customFormat="false" ht="12.8" hidden="false" customHeight="false" outlineLevel="0" collapsed="false">
      <c r="B248" s="36" t="s">
        <v>132</v>
      </c>
      <c r="F248" s="46" t="str">
        <f aca="false">IF(B248=Z248,".","err")</f>
        <v>err</v>
      </c>
      <c r="L248" s="48" t="s">
        <v>137</v>
      </c>
    </row>
    <row r="249" customFormat="false" ht="12.8" hidden="false" customHeight="false" outlineLevel="0" collapsed="false">
      <c r="B249" s="36" t="s">
        <v>138</v>
      </c>
      <c r="F249" s="46" t="str">
        <f aca="false">IF(B249=Z249,".","err")</f>
        <v>err</v>
      </c>
      <c r="L249" s="48" t="s">
        <v>139</v>
      </c>
    </row>
    <row r="250" customFormat="false" ht="12.8" hidden="false" customHeight="false" outlineLevel="0" collapsed="false">
      <c r="B250" s="36" t="s">
        <v>140</v>
      </c>
      <c r="F250" s="46" t="str">
        <f aca="false">IF(B250=Z250,".","err")</f>
        <v>err</v>
      </c>
      <c r="L250" s="48" t="s">
        <v>141</v>
      </c>
    </row>
    <row r="251" customFormat="false" ht="12.8" hidden="false" customHeight="false" outlineLevel="0" collapsed="false">
      <c r="B251" s="36" t="s">
        <v>142</v>
      </c>
      <c r="F251" s="46" t="str">
        <f aca="false">IF(B251=Z251,".","err")</f>
        <v>err</v>
      </c>
      <c r="L251" s="48" t="s">
        <v>143</v>
      </c>
    </row>
    <row r="252" customFormat="false" ht="12.8" hidden="false" customHeight="false" outlineLevel="0" collapsed="false">
      <c r="B252" s="36" t="s">
        <v>132</v>
      </c>
      <c r="F252" s="46" t="str">
        <f aca="false">IF(B252=Z252,".","err")</f>
        <v>err</v>
      </c>
      <c r="L252" s="48" t="s">
        <v>144</v>
      </c>
    </row>
    <row r="253" customFormat="false" ht="12.8" hidden="false" customHeight="false" outlineLevel="0" collapsed="false">
      <c r="B253" s="36" t="s">
        <v>134</v>
      </c>
      <c r="F253" s="46" t="str">
        <f aca="false">IF(B253=Z253,".","err")</f>
        <v>err</v>
      </c>
      <c r="L253" s="48" t="s">
        <v>145</v>
      </c>
    </row>
    <row r="254" customFormat="false" ht="12.8" hidden="false" customHeight="false" outlineLevel="0" collapsed="false">
      <c r="B254" s="36" t="s">
        <v>134</v>
      </c>
      <c r="F254" s="46" t="str">
        <f aca="false">IF(B254=Z254,".","err")</f>
        <v>err</v>
      </c>
      <c r="L254" s="48" t="s">
        <v>146</v>
      </c>
    </row>
    <row r="255" customFormat="false" ht="12.8" hidden="false" customHeight="false" outlineLevel="0" collapsed="false">
      <c r="B255" s="36" t="s">
        <v>134</v>
      </c>
      <c r="F255" s="46" t="str">
        <f aca="false">IF(B255=Z255,".","err")</f>
        <v>err</v>
      </c>
      <c r="L255" s="48" t="s">
        <v>147</v>
      </c>
    </row>
    <row r="256" customFormat="false" ht="12.8" hidden="false" customHeight="false" outlineLevel="0" collapsed="false">
      <c r="B256" s="36" t="s">
        <v>148</v>
      </c>
      <c r="F256" s="46" t="str">
        <f aca="false">IF(B256=Z256,".","err")</f>
        <v>err</v>
      </c>
      <c r="L256" s="48" t="s">
        <v>149</v>
      </c>
    </row>
    <row r="257" customFormat="false" ht="12.8" hidden="false" customHeight="false" outlineLevel="0" collapsed="false">
      <c r="B257" s="36" t="s">
        <v>88</v>
      </c>
      <c r="F257" s="46" t="str">
        <f aca="false">IF(B257=Z257,".","err")</f>
        <v>err</v>
      </c>
      <c r="L257" s="48" t="s">
        <v>150</v>
      </c>
    </row>
    <row r="258" customFormat="false" ht="12.8" hidden="false" customHeight="false" outlineLevel="0" collapsed="false">
      <c r="B258" s="36" t="s">
        <v>151</v>
      </c>
      <c r="F258" s="46" t="str">
        <f aca="false">IF(B258=Z258,".","err")</f>
        <v>err</v>
      </c>
      <c r="L258" s="48" t="s">
        <v>152</v>
      </c>
    </row>
    <row r="259" customFormat="false" ht="12.8" hidden="false" customHeight="false" outlineLevel="0" collapsed="false">
      <c r="B259" s="36" t="s">
        <v>153</v>
      </c>
      <c r="F259" s="46" t="str">
        <f aca="false">IF(B259=Z259,".","err")</f>
        <v>err</v>
      </c>
      <c r="L259" s="48" t="s">
        <v>154</v>
      </c>
    </row>
    <row r="260" customFormat="false" ht="12.8" hidden="false" customHeight="false" outlineLevel="0" collapsed="false">
      <c r="B260" s="36" t="s">
        <v>132</v>
      </c>
      <c r="F260" s="46" t="str">
        <f aca="false">IF(B260=Z260,".","err")</f>
        <v>err</v>
      </c>
      <c r="L260" s="48" t="s">
        <v>155</v>
      </c>
    </row>
    <row r="261" customFormat="false" ht="12.8" hidden="false" customHeight="false" outlineLevel="0" collapsed="false">
      <c r="B261" s="36" t="s">
        <v>156</v>
      </c>
      <c r="F261" s="46" t="str">
        <f aca="false">IF(B261=Z261,".","err")</f>
        <v>err</v>
      </c>
      <c r="L261" s="48" t="s">
        <v>157</v>
      </c>
    </row>
  </sheetData>
  <autoFilter ref="A4:AR183"/>
  <conditionalFormatting sqref="Q185:Q187 Q208:Q209 Q196:Q202 Q190:Q194 Q212:Q215 Q5:Q183">
    <cfRule type="cellIs" priority="2" operator="equal" aboveAverage="0" equalAverage="0" bottom="0" percent="0" rank="0" text="" dxfId="16">
      <formula>8gb</formula>
    </cfRule>
    <cfRule type="cellIs" priority="3" operator="equal" aboveAverage="0" equalAverage="0" bottom="0" percent="0" rank="0" text="" dxfId="17">
      <formula>16gb</formula>
    </cfRule>
    <cfRule type="cellIs" priority="4" operator="equal" aboveAverage="0" equalAverage="0" bottom="0" percent="0" rank="0" text="" dxfId="18">
      <formula>"3GB"</formula>
    </cfRule>
  </conditionalFormatting>
  <conditionalFormatting sqref="Q185:Q187 Q208:Q209 Q196:Q202 Q190:Q194 Q212:Q215 Q5:Q183">
    <cfRule type="cellIs" priority="5" operator="equal" aboveAverage="0" equalAverage="0" bottom="0" percent="0" rank="0" text="" dxfId="16">
      <formula>"8GB"</formula>
    </cfRule>
    <cfRule type="cellIs" priority="6" operator="equal" aboveAverage="0" equalAverage="0" bottom="0" percent="0" rank="0" text="" dxfId="17">
      <formula>"16gb"</formula>
    </cfRule>
  </conditionalFormatting>
  <conditionalFormatting sqref="S205 S185:S187 S208:S209 S196:S202 S190:S194 S212:S215 S5:S183">
    <cfRule type="cellIs" priority="7" operator="notEqual" aboveAverage="0" equalAverage="0" bottom="0" percent="0" rank="0" text="" dxfId="19">
      <formula>Sheet2!R5</formula>
    </cfRule>
  </conditionalFormatting>
  <conditionalFormatting sqref="AA185:AA187 AA208:AA209 AA196:AA202 AA190:AA194 AA212:AA215 AA5:AA183">
    <cfRule type="cellIs" priority="8" operator="notEqual" aboveAverage="0" equalAverage="0" bottom="0" percent="0" rank="0" text="" dxfId="20">
      <formula>Sheet2!B5</formula>
    </cfRule>
  </conditionalFormatting>
  <conditionalFormatting sqref="AC185:AC187 AC208:AC209 AC196:AC202 AC190:AC194 AC212:AC215 AC5:AC183">
    <cfRule type="cellIs" priority="9" operator="notEqual" aboveAverage="0" equalAverage="0" bottom="0" percent="0" rank="0" text="" dxfId="20">
      <formula>$C5</formula>
    </cfRule>
  </conditionalFormatting>
  <conditionalFormatting sqref="AJ185:AJ187 AJ208:AJ209 AJ196:AJ202 AJ190:AJ194 AJ212:AJ215 AJ5:AJ183">
    <cfRule type="cellIs" priority="10" operator="notEqual" aboveAverage="0" equalAverage="0" bottom="0" percent="0" rank="0" text="" dxfId="20">
      <formula>$D5</formula>
    </cfRule>
  </conditionalFormatting>
  <conditionalFormatting sqref="AL185:AL187 AL208:AL209 AL196:AL202 AL190:AL194 AL212:AL215 AL5:AL183">
    <cfRule type="cellIs" priority="11" operator="notEqual" aboveAverage="0" equalAverage="0" bottom="0" percent="0" rank="0" text="" dxfId="20">
      <formula>$H5</formula>
    </cfRule>
  </conditionalFormatting>
  <conditionalFormatting sqref="AM185:AM187 AM208:AM209 AM196:AM202 AM190:AM194 AM212:AM215 AM5:AM183">
    <cfRule type="cellIs" priority="12" operator="notEqual" aboveAverage="0" equalAverage="0" bottom="0" percent="0" rank="0" text="" dxfId="20">
      <formula>$I5</formula>
    </cfRule>
  </conditionalFormatting>
  <conditionalFormatting sqref="AN185:AN187 AN208:AN209 AN196:AN202 AN190:AN194 AN212:AN215 AN5:AN183">
    <cfRule type="cellIs" priority="13" operator="notEqual" aboveAverage="0" equalAverage="0" bottom="0" percent="0" rank="0" text="" dxfId="21">
      <formula>$J5</formula>
    </cfRule>
  </conditionalFormatting>
  <conditionalFormatting sqref="AQ185:AQ187 AQ208:AQ209 AQ196:AQ202 AQ190:AQ194 AQ212:AQ215 AQ5:AQ183">
    <cfRule type="cellIs" priority="14" operator="notEqual" aboveAverage="0" equalAverage="0" bottom="0" percent="0" rank="0" text="" dxfId="21">
      <formula>$K5</formula>
    </cfRule>
  </conditionalFormatting>
  <conditionalFormatting sqref="AP185:AP187 AP208:AP209 AP196:AP202 AP190:AP194 AP212:AP215 AP5:AP183">
    <cfRule type="expression" priority="15" aboveAverage="0" equalAverage="0" bottom="0" percent="0" rank="0" text="" dxfId="20">
      <formula>IF(AP5="",0,IF(AP5&lt;$AN5,1,0))</formula>
    </cfRule>
  </conditionalFormatting>
  <conditionalFormatting sqref="R205 R185:R187 R208:R209 R196:R202 R190:R194 R212:R215 R5:R183">
    <cfRule type="expression" priority="16" aboveAverage="0" equalAverage="0" bottom="0" percent="0" rank="0" text="" dxfId="20">
      <formula>IF($J5&lt;&gt;$K5,1,0)</formula>
    </cfRule>
  </conditionalFormatting>
  <conditionalFormatting sqref="K205 K185:K187 K208:K209 K196:K202 K190:K194 K212:K215 K5:K183">
    <cfRule type="cellIs" priority="17" operator="notEqual" aboveAverage="0" equalAverage="0" bottom="0" percent="0" rank="0" text="" dxfId="22">
      <formula>Sheet2!J5</formula>
    </cfRule>
  </conditionalFormatting>
  <conditionalFormatting sqref="M205:Q205 M206 O185:O187 M208:M209 O208:O209 M196:M202 O196:O202 M185:M187 M190:M194 O190:O194 M212:M215 O212:O215 M5:M183 O5:O183">
    <cfRule type="cellIs" priority="18" operator="equal" aboveAverage="0" equalAverage="0" bottom="0" percent="0" rank="0" text="" dxfId="23">
      <formula>"HDD"</formula>
    </cfRule>
    <cfRule type="cellIs" priority="19" operator="equal" aboveAverage="0" equalAverage="0" bottom="0" percent="0" rank="0" text="" dxfId="24">
      <formula>"SSD"</formula>
    </cfRule>
    <cfRule type="cellIs" priority="20" operator="equal" aboveAverage="0" equalAverage="0" bottom="0" percent="0" rank="0" text="" dxfId="25">
      <formula>"NVME"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  <drawing r:id="rId1"/>
  <tableParts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K1:AE66"/>
  <sheetViews>
    <sheetView showFormulas="false" showGridLines="true" showRowColHeaders="true" showZeros="true" rightToLeft="false" tabSelected="false" showOutlineSymbols="true" defaultGridColor="true" view="normal" topLeftCell="N1" colorId="64" zoomScale="110" zoomScaleNormal="110" zoomScalePageLayoutView="100" workbookViewId="0">
      <selection pane="topLeft" activeCell="AD7" activeCellId="1" sqref="F212:F215 AD7"/>
    </sheetView>
  </sheetViews>
  <sheetFormatPr defaultColWidth="12.00390625" defaultRowHeight="12.8" zeroHeight="false" outlineLevelRow="0" outlineLevelCol="0"/>
  <cols>
    <col collapsed="false" customWidth="true" hidden="false" outlineLevel="0" max="5" min="5" style="1" width="4.24"/>
    <col collapsed="false" customWidth="true" hidden="false" outlineLevel="0" max="9" min="9" style="1" width="12.29"/>
    <col collapsed="false" customWidth="true" hidden="false" outlineLevel="0" max="14" min="14" style="1" width="3.15"/>
    <col collapsed="false" customWidth="true" hidden="false" outlineLevel="0" max="16" min="16" style="1" width="20.63"/>
    <col collapsed="false" customWidth="true" hidden="false" outlineLevel="0" max="18" min="18" style="1" width="3.91"/>
    <col collapsed="false" customWidth="true" hidden="false" outlineLevel="0" max="20" min="20" style="1" width="6.95"/>
    <col collapsed="false" customWidth="true" hidden="false" outlineLevel="0" max="24" min="24" style="1" width="2.92"/>
    <col collapsed="false" customWidth="true" hidden="false" outlineLevel="0" max="29" min="29" style="0" width="2.15"/>
  </cols>
  <sheetData>
    <row r="1" customFormat="false" ht="12.8" hidden="false" customHeight="false" outlineLevel="0" collapsed="false">
      <c r="Q1" s="2"/>
    </row>
    <row r="2" customFormat="false" ht="12.8" hidden="false" customHeight="false" outlineLevel="0" collapsed="false">
      <c r="Q2" s="2"/>
    </row>
    <row r="3" customFormat="false" ht="12.8" hidden="false" customHeight="false" outlineLevel="0" collapsed="false">
      <c r="Q3" s="2"/>
    </row>
    <row r="4" customFormat="false" ht="12.8" hidden="false" customHeight="false" outlineLevel="0" collapsed="false">
      <c r="Q4" s="2"/>
    </row>
    <row r="5" customFormat="false" ht="12.8" hidden="false" customHeight="false" outlineLevel="0" collapsed="false">
      <c r="Q5" s="2"/>
      <c r="U5" s="0" t="s">
        <v>158</v>
      </c>
      <c r="AA5" s="0" t="s">
        <v>159</v>
      </c>
    </row>
    <row r="6" customFormat="false" ht="12.8" hidden="false" customHeight="false" outlineLevel="0" collapsed="false">
      <c r="K6" s="49" t="s">
        <v>160</v>
      </c>
      <c r="L6" s="50" t="s">
        <v>161</v>
      </c>
      <c r="M6" s="50" t="s">
        <v>162</v>
      </c>
      <c r="O6" s="49" t="s">
        <v>20</v>
      </c>
      <c r="P6" s="50" t="s">
        <v>163</v>
      </c>
      <c r="Q6" s="50" t="s">
        <v>162</v>
      </c>
      <c r="S6" s="49"/>
      <c r="T6" s="49" t="s">
        <v>164</v>
      </c>
      <c r="U6" s="49" t="s">
        <v>43</v>
      </c>
      <c r="V6" s="50" t="s">
        <v>161</v>
      </c>
      <c r="W6" s="50" t="s">
        <v>162</v>
      </c>
      <c r="Y6" s="49" t="s">
        <v>165</v>
      </c>
      <c r="Z6" s="50" t="s">
        <v>163</v>
      </c>
      <c r="AA6" s="50" t="s">
        <v>166</v>
      </c>
      <c r="AB6" s="50" t="s">
        <v>167</v>
      </c>
      <c r="AD6" s="49" t="s">
        <v>168</v>
      </c>
      <c r="AE6" s="49"/>
    </row>
    <row r="7" customFormat="false" ht="12.8" hidden="false" customHeight="false" outlineLevel="0" collapsed="false">
      <c r="K7" s="27" t="n">
        <v>0</v>
      </c>
      <c r="L7" s="51" t="n">
        <v>1200</v>
      </c>
      <c r="M7" s="27" t="n">
        <v>-8</v>
      </c>
      <c r="O7" s="27" t="n">
        <v>0</v>
      </c>
      <c r="P7" s="27" t="n">
        <v>4</v>
      </c>
      <c r="Q7" s="27" t="n">
        <v>-8</v>
      </c>
      <c r="S7" s="27" t="str">
        <f aca="false">T7&amp;TEXT(U7,"00000")</f>
        <v>HDD00000</v>
      </c>
      <c r="T7" s="27" t="s">
        <v>43</v>
      </c>
      <c r="U7" s="27" t="n">
        <v>0</v>
      </c>
      <c r="V7" s="51" t="n">
        <v>160</v>
      </c>
      <c r="W7" s="27" t="n">
        <v>-8</v>
      </c>
      <c r="Y7" s="27" t="n">
        <v>-999999</v>
      </c>
      <c r="Z7" s="27" t="n">
        <v>2</v>
      </c>
      <c r="AA7" s="27" t="n">
        <v>1</v>
      </c>
      <c r="AB7" s="27" t="s">
        <v>169</v>
      </c>
      <c r="AD7" s="52" t="s">
        <v>170</v>
      </c>
      <c r="AE7" s="52" t="n">
        <v>4</v>
      </c>
    </row>
    <row r="8" customFormat="false" ht="12.8" hidden="false" customHeight="false" outlineLevel="0" collapsed="false">
      <c r="K8" s="27" t="n">
        <f aca="false">+L7</f>
        <v>1200</v>
      </c>
      <c r="L8" s="27" t="n">
        <v>2500</v>
      </c>
      <c r="M8" s="27" t="n">
        <v>1</v>
      </c>
      <c r="O8" s="27" t="n">
        <f aca="false">+P7</f>
        <v>4</v>
      </c>
      <c r="P8" s="27" t="n">
        <v>5</v>
      </c>
      <c r="Q8" s="27" t="n">
        <v>1</v>
      </c>
      <c r="S8" s="27" t="str">
        <f aca="false">T8&amp;TEXT(U8,"00000")</f>
        <v>HDD00160</v>
      </c>
      <c r="T8" s="27" t="s">
        <v>43</v>
      </c>
      <c r="U8" s="27" t="n">
        <f aca="false">+V7</f>
        <v>160</v>
      </c>
      <c r="V8" s="51" t="n">
        <v>257</v>
      </c>
      <c r="W8" s="27" t="n">
        <v>1</v>
      </c>
      <c r="Y8" s="27" t="n">
        <f aca="false">+Z7</f>
        <v>2</v>
      </c>
      <c r="Z8" s="27" t="n">
        <v>4</v>
      </c>
      <c r="AA8" s="27" t="n">
        <v>2</v>
      </c>
      <c r="AB8" s="27" t="s">
        <v>171</v>
      </c>
      <c r="AD8" s="52"/>
      <c r="AE8" s="52"/>
    </row>
    <row r="9" customFormat="false" ht="12.8" hidden="false" customHeight="false" outlineLevel="0" collapsed="false">
      <c r="K9" s="27" t="n">
        <f aca="false">+L8</f>
        <v>2500</v>
      </c>
      <c r="L9" s="27" t="n">
        <v>4000</v>
      </c>
      <c r="M9" s="27" t="n">
        <v>2</v>
      </c>
      <c r="O9" s="27" t="n">
        <f aca="false">+P8</f>
        <v>5</v>
      </c>
      <c r="P9" s="27" t="n">
        <v>8</v>
      </c>
      <c r="Q9" s="27" t="n">
        <v>2</v>
      </c>
      <c r="S9" s="27" t="str">
        <f aca="false">T9&amp;TEXT(U9,"00000")</f>
        <v>HDD00257</v>
      </c>
      <c r="T9" s="27" t="s">
        <v>43</v>
      </c>
      <c r="U9" s="27" t="n">
        <f aca="false">+V8</f>
        <v>257</v>
      </c>
      <c r="V9" s="27" t="n">
        <v>999999</v>
      </c>
      <c r="W9" s="27" t="n">
        <v>2</v>
      </c>
      <c r="Y9" s="27" t="n">
        <v>4</v>
      </c>
      <c r="Z9" s="27" t="n">
        <v>6</v>
      </c>
      <c r="AA9" s="27" t="n">
        <v>3</v>
      </c>
      <c r="AB9" s="27" t="s">
        <v>172</v>
      </c>
      <c r="AD9" s="52"/>
      <c r="AE9" s="52"/>
    </row>
    <row r="10" customFormat="false" ht="12.8" hidden="false" customHeight="false" outlineLevel="0" collapsed="false">
      <c r="K10" s="27" t="n">
        <f aca="false">+L9</f>
        <v>4000</v>
      </c>
      <c r="L10" s="27" t="n">
        <v>6000</v>
      </c>
      <c r="M10" s="27" t="n">
        <v>3</v>
      </c>
      <c r="O10" s="27" t="n">
        <f aca="false">+P9</f>
        <v>8</v>
      </c>
      <c r="P10" s="27" t="n">
        <v>16</v>
      </c>
      <c r="Q10" s="27" t="n">
        <v>3</v>
      </c>
      <c r="S10" s="27" t="str">
        <f aca="false">T10&amp;TEXT(U10,"00000")</f>
        <v>NVME00000</v>
      </c>
      <c r="T10" s="27" t="s">
        <v>61</v>
      </c>
      <c r="U10" s="27" t="n">
        <v>0</v>
      </c>
      <c r="V10" s="27" t="n">
        <v>64</v>
      </c>
      <c r="W10" s="27" t="n">
        <v>-8</v>
      </c>
      <c r="Y10" s="27" t="n">
        <f aca="false">+Z9</f>
        <v>6</v>
      </c>
      <c r="Z10" s="51" t="n">
        <v>8</v>
      </c>
      <c r="AA10" s="27" t="n">
        <v>4</v>
      </c>
      <c r="AB10" s="27" t="s">
        <v>173</v>
      </c>
      <c r="AD10" s="52"/>
      <c r="AE10" s="52"/>
    </row>
    <row r="11" customFormat="false" ht="12.8" hidden="false" customHeight="false" outlineLevel="0" collapsed="false">
      <c r="K11" s="27" t="n">
        <f aca="false">+L10</f>
        <v>6000</v>
      </c>
      <c r="L11" s="27" t="n">
        <v>999999</v>
      </c>
      <c r="M11" s="27" t="n">
        <v>4</v>
      </c>
      <c r="O11" s="27" t="n">
        <f aca="false">+P10</f>
        <v>16</v>
      </c>
      <c r="P11" s="27" t="n">
        <v>999999</v>
      </c>
      <c r="Q11" s="27" t="n">
        <v>4</v>
      </c>
      <c r="S11" s="27" t="str">
        <f aca="false">T11&amp;TEXT(U11,"00000")</f>
        <v>NVME00064</v>
      </c>
      <c r="T11" s="27" t="s">
        <v>61</v>
      </c>
      <c r="U11" s="27" t="n">
        <f aca="false">+V10</f>
        <v>64</v>
      </c>
      <c r="V11" s="27" t="n">
        <v>128</v>
      </c>
      <c r="W11" s="27" t="n">
        <v>2</v>
      </c>
      <c r="Y11" s="27" t="n">
        <f aca="false">+Z10</f>
        <v>8</v>
      </c>
      <c r="Z11" s="27" t="n">
        <v>11</v>
      </c>
      <c r="AA11" s="27" t="n">
        <v>5</v>
      </c>
      <c r="AB11" s="27" t="s">
        <v>174</v>
      </c>
      <c r="AD11" s="52"/>
      <c r="AE11" s="52"/>
    </row>
    <row r="12" customFormat="false" ht="12.8" hidden="false" customHeight="false" outlineLevel="0" collapsed="false">
      <c r="K12" s="27"/>
      <c r="L12" s="27"/>
      <c r="M12" s="27"/>
      <c r="O12" s="27"/>
      <c r="P12" s="27"/>
      <c r="Q12" s="27"/>
      <c r="S12" s="27" t="str">
        <f aca="false">T12&amp;TEXT(U12,"00000")</f>
        <v>NVME00128</v>
      </c>
      <c r="T12" s="27" t="s">
        <v>61</v>
      </c>
      <c r="U12" s="27" t="n">
        <f aca="false">+V11</f>
        <v>128</v>
      </c>
      <c r="V12" s="27" t="n">
        <v>200</v>
      </c>
      <c r="W12" s="27" t="n">
        <v>3</v>
      </c>
      <c r="Y12" s="27" t="n">
        <f aca="false">+Z11</f>
        <v>11</v>
      </c>
      <c r="Z12" s="27" t="n">
        <v>999999</v>
      </c>
      <c r="AA12" s="27" t="n">
        <v>6</v>
      </c>
      <c r="AB12" s="27" t="s">
        <v>175</v>
      </c>
      <c r="AD12" s="52"/>
      <c r="AE12" s="52"/>
    </row>
    <row r="13" customFormat="false" ht="12.8" hidden="false" customHeight="false" outlineLevel="0" collapsed="false">
      <c r="K13" s="27"/>
      <c r="L13" s="27"/>
      <c r="M13" s="27"/>
      <c r="O13" s="27"/>
      <c r="P13" s="27"/>
      <c r="Q13" s="27"/>
      <c r="S13" s="27" t="str">
        <f aca="false">T13&amp;TEXT(U13,"00000")</f>
        <v>NVME00200</v>
      </c>
      <c r="T13" s="27" t="s">
        <v>61</v>
      </c>
      <c r="U13" s="27" t="n">
        <f aca="false">+V12</f>
        <v>200</v>
      </c>
      <c r="V13" s="51" t="n">
        <v>500</v>
      </c>
      <c r="W13" s="27" t="n">
        <v>4</v>
      </c>
      <c r="Y13" s="27"/>
      <c r="Z13" s="27"/>
      <c r="AA13" s="27"/>
      <c r="AB13" s="27"/>
      <c r="AD13" s="52"/>
      <c r="AE13" s="52"/>
    </row>
    <row r="14" customFormat="false" ht="12.8" hidden="false" customHeight="false" outlineLevel="0" collapsed="false">
      <c r="K14" s="27"/>
      <c r="L14" s="27"/>
      <c r="M14" s="27"/>
      <c r="O14" s="27"/>
      <c r="P14" s="27"/>
      <c r="Q14" s="27"/>
      <c r="S14" s="27" t="str">
        <f aca="false">T14&amp;TEXT(U14,"00000")</f>
        <v>NVME00500</v>
      </c>
      <c r="T14" s="27" t="s">
        <v>61</v>
      </c>
      <c r="U14" s="27" t="n">
        <f aca="false">+V13</f>
        <v>500</v>
      </c>
      <c r="V14" s="27" t="n">
        <v>999999</v>
      </c>
      <c r="W14" s="27" t="n">
        <v>5</v>
      </c>
      <c r="Y14" s="27"/>
      <c r="Z14" s="27"/>
      <c r="AA14" s="27"/>
      <c r="AB14" s="27"/>
      <c r="AD14" s="52"/>
      <c r="AE14" s="52"/>
    </row>
    <row r="15" customFormat="false" ht="12.8" hidden="false" customHeight="false" outlineLevel="0" collapsed="false">
      <c r="K15" s="27"/>
      <c r="L15" s="27"/>
      <c r="M15" s="27"/>
      <c r="O15" s="27"/>
      <c r="P15" s="27"/>
      <c r="Q15" s="27"/>
      <c r="S15" s="27" t="str">
        <f aca="false">T15&amp;TEXT(U15,"00000")</f>
        <v>SSD00000</v>
      </c>
      <c r="T15" s="27" t="s">
        <v>57</v>
      </c>
      <c r="U15" s="27" t="n">
        <v>0</v>
      </c>
      <c r="V15" s="27" t="n">
        <v>64</v>
      </c>
      <c r="W15" s="27" t="n">
        <v>-8</v>
      </c>
      <c r="Y15" s="27"/>
      <c r="Z15" s="27"/>
      <c r="AA15" s="27"/>
      <c r="AB15" s="27"/>
      <c r="AD15" s="52"/>
      <c r="AE15" s="52"/>
    </row>
    <row r="16" customFormat="false" ht="12.8" hidden="false" customHeight="false" outlineLevel="0" collapsed="false">
      <c r="Q16" s="2"/>
      <c r="S16" s="27" t="str">
        <f aca="false">T16&amp;TEXT(U16,"00000")</f>
        <v>SSD00064</v>
      </c>
      <c r="T16" s="27" t="s">
        <v>57</v>
      </c>
      <c r="U16" s="27" t="n">
        <f aca="false">+V15</f>
        <v>64</v>
      </c>
      <c r="V16" s="27" t="n">
        <v>128</v>
      </c>
      <c r="W16" s="27" t="n">
        <v>1</v>
      </c>
    </row>
    <row r="17" customFormat="false" ht="12.8" hidden="false" customHeight="false" outlineLevel="0" collapsed="false">
      <c r="Q17" s="2"/>
      <c r="S17" s="27" t="str">
        <f aca="false">T17&amp;TEXT(U17,"00000")</f>
        <v>SSD00128</v>
      </c>
      <c r="T17" s="27" t="s">
        <v>57</v>
      </c>
      <c r="U17" s="27" t="n">
        <f aca="false">+V16</f>
        <v>128</v>
      </c>
      <c r="V17" s="27" t="n">
        <v>200</v>
      </c>
      <c r="W17" s="27" t="n">
        <v>2</v>
      </c>
    </row>
    <row r="18" customFormat="false" ht="12.8" hidden="false" customHeight="false" outlineLevel="0" collapsed="false">
      <c r="Q18" s="2"/>
      <c r="S18" s="27" t="str">
        <f aca="false">T18&amp;TEXT(U18,"00000")</f>
        <v>SSD00200</v>
      </c>
      <c r="T18" s="27" t="s">
        <v>57</v>
      </c>
      <c r="U18" s="27" t="n">
        <f aca="false">+V17</f>
        <v>200</v>
      </c>
      <c r="V18" s="51" t="n">
        <v>500</v>
      </c>
      <c r="W18" s="27" t="n">
        <v>3</v>
      </c>
    </row>
    <row r="19" customFormat="false" ht="12.8" hidden="false" customHeight="false" outlineLevel="0" collapsed="false">
      <c r="Q19" s="2"/>
      <c r="S19" s="53" t="str">
        <f aca="false">T19&amp;TEXT(U19,"00000")</f>
        <v>SSD00500</v>
      </c>
      <c r="T19" s="53" t="s">
        <v>57</v>
      </c>
      <c r="U19" s="53" t="n">
        <f aca="false">+V18</f>
        <v>500</v>
      </c>
      <c r="V19" s="53" t="n">
        <v>999999</v>
      </c>
      <c r="W19" s="53" t="n">
        <v>4</v>
      </c>
    </row>
    <row r="20" customFormat="false" ht="12.8" hidden="false" customHeight="false" outlineLevel="0" collapsed="false">
      <c r="Q20" s="2"/>
      <c r="S20" s="27"/>
      <c r="T20" s="27"/>
      <c r="U20" s="27"/>
      <c r="V20" s="27"/>
      <c r="W20" s="27"/>
    </row>
    <row r="21" customFormat="false" ht="12.8" hidden="false" customHeight="false" outlineLevel="0" collapsed="false">
      <c r="K21" s="52" t="s">
        <v>176</v>
      </c>
      <c r="L21" s="52"/>
      <c r="M21" s="52"/>
      <c r="Q21" s="2"/>
      <c r="T21" s="0"/>
    </row>
    <row r="22" customFormat="false" ht="12.8" hidden="false" customHeight="false" outlineLevel="0" collapsed="false">
      <c r="K22" s="52"/>
      <c r="L22" s="52" t="n">
        <v>1200</v>
      </c>
      <c r="M22" s="52" t="n">
        <f aca="false">VLOOKUP(L22,Param!$K$7:$M$15,3,1)</f>
        <v>1</v>
      </c>
      <c r="Q22" s="2"/>
      <c r="S22" s="52"/>
      <c r="T22" s="52"/>
      <c r="U22" s="52"/>
      <c r="V22" s="52"/>
      <c r="W22" s="52"/>
    </row>
    <row r="23" customFormat="false" ht="12.8" hidden="false" customHeight="false" outlineLevel="0" collapsed="false">
      <c r="K23" s="52"/>
      <c r="L23" s="52"/>
      <c r="M23" s="52"/>
      <c r="Q23" s="2"/>
      <c r="T23" s="0"/>
    </row>
    <row r="24" customFormat="false" ht="12.8" hidden="false" customHeight="false" outlineLevel="0" collapsed="false">
      <c r="Q24" s="2"/>
      <c r="T24" s="0"/>
    </row>
    <row r="25" customFormat="false" ht="12.8" hidden="false" customHeight="false" outlineLevel="0" collapsed="false">
      <c r="Q25" s="2"/>
      <c r="T25" s="0"/>
    </row>
    <row r="26" customFormat="false" ht="12.8" hidden="false" customHeight="false" outlineLevel="0" collapsed="false">
      <c r="Q26" s="2"/>
      <c r="S26" s="52" t="s">
        <v>177</v>
      </c>
      <c r="T26" s="53"/>
      <c r="U26" s="52"/>
      <c r="V26" s="52"/>
      <c r="W26" s="52"/>
    </row>
    <row r="27" customFormat="false" ht="12.8" hidden="false" customHeight="false" outlineLevel="0" collapsed="false">
      <c r="Q27" s="2"/>
      <c r="S27" s="52" t="str">
        <f aca="false">T27&amp; TEXT(VALUE(LEFT(U27,LEN(U27)-2)),"00000")</f>
        <v>HDD00012</v>
      </c>
      <c r="T27" s="53" t="s">
        <v>43</v>
      </c>
      <c r="U27" s="52" t="s">
        <v>178</v>
      </c>
      <c r="V27" s="52"/>
      <c r="W27" s="52" t="n">
        <f aca="false">VLOOKUP(T27&amp; TEXT(VALUE(LEFT(U27,LEN(U27)-2)),"00000")  ,Param!$S$7:$W$20,5,1)</f>
        <v>-8</v>
      </c>
    </row>
    <row r="28" customFormat="false" ht="12.8" hidden="false" customHeight="false" outlineLevel="0" collapsed="false">
      <c r="Q28" s="2"/>
      <c r="S28" s="52" t="str">
        <f aca="false">T28&amp; TEXT(VALUE(LEFT(U28,LEN(U28)-2)),"00000")</f>
        <v>HDD00170</v>
      </c>
      <c r="T28" s="53" t="s">
        <v>43</v>
      </c>
      <c r="U28" s="52" t="s">
        <v>179</v>
      </c>
      <c r="V28" s="52"/>
      <c r="W28" s="52" t="n">
        <f aca="false">VLOOKUP(T28&amp; TEXT(VALUE(LEFT(U28,LEN(U28)-2)),"00000")  ,Param!$S$7:$W$20,5,1)</f>
        <v>1</v>
      </c>
    </row>
    <row r="29" customFormat="false" ht="12.8" hidden="false" customHeight="false" outlineLevel="0" collapsed="false">
      <c r="Q29" s="2"/>
      <c r="S29" s="52" t="str">
        <f aca="false">T29&amp; TEXT(VALUE(LEFT(U29,LEN(U29)-2)),"00000")</f>
        <v>HDD00256</v>
      </c>
      <c r="T29" s="53" t="s">
        <v>43</v>
      </c>
      <c r="U29" s="52" t="s">
        <v>56</v>
      </c>
      <c r="V29" s="52"/>
      <c r="W29" s="52" t="n">
        <f aca="false">VLOOKUP(T29&amp; TEXT(VALUE(LEFT(U29,LEN(U29)-2)),"00000")  ,Param!$S$7:$W$20,5,1)</f>
        <v>1</v>
      </c>
    </row>
    <row r="30" customFormat="false" ht="12.8" hidden="false" customHeight="false" outlineLevel="0" collapsed="false">
      <c r="Q30" s="2"/>
      <c r="S30" s="52" t="str">
        <f aca="false">T30&amp; TEXT(VALUE(LEFT(U30,LEN(U30)-2)),"00000")</f>
        <v>HDD00257</v>
      </c>
      <c r="T30" s="53" t="s">
        <v>43</v>
      </c>
      <c r="U30" s="52" t="s">
        <v>47</v>
      </c>
      <c r="V30" s="52"/>
      <c r="W30" s="52" t="n">
        <f aca="false">VLOOKUP(T30&amp; TEXT(VALUE(LEFT(U30,LEN(U30)-2)),"00000")  ,Param!$S$7:$W$20,5,1)</f>
        <v>2</v>
      </c>
    </row>
    <row r="31" customFormat="false" ht="12.8" hidden="false" customHeight="false" outlineLevel="0" collapsed="false">
      <c r="K31" s="37" t="s">
        <v>180</v>
      </c>
      <c r="Q31" s="2"/>
      <c r="T31" s="0"/>
    </row>
    <row r="32" customFormat="false" ht="12.8" hidden="false" customHeight="false" outlineLevel="0" collapsed="false">
      <c r="K32" s="3" t="s">
        <v>181</v>
      </c>
      <c r="Q32" s="2"/>
      <c r="T32" s="0"/>
    </row>
    <row r="33" customFormat="false" ht="12.8" hidden="false" customHeight="false" outlineLevel="0" collapsed="false">
      <c r="K33" s="3" t="s">
        <v>3</v>
      </c>
      <c r="Q33" s="2"/>
    </row>
    <row r="34" customFormat="false" ht="12.8" hidden="false" customHeight="false" outlineLevel="0" collapsed="false">
      <c r="K34" s="3" t="s">
        <v>182</v>
      </c>
      <c r="Q34" s="2"/>
    </row>
    <row r="35" customFormat="false" ht="12.8" hidden="false" customHeight="false" outlineLevel="0" collapsed="false">
      <c r="Q35" s="2"/>
    </row>
    <row r="36" customFormat="false" ht="12.8" hidden="false" customHeight="false" outlineLevel="0" collapsed="false">
      <c r="K36" s="0" t="s">
        <v>183</v>
      </c>
      <c r="Q36" s="2"/>
    </row>
    <row r="37" customFormat="false" ht="12.8" hidden="false" customHeight="false" outlineLevel="0" collapsed="false">
      <c r="K37" s="0" t="s">
        <v>184</v>
      </c>
      <c r="Q37" s="2"/>
    </row>
    <row r="38" customFormat="false" ht="12.8" hidden="false" customHeight="false" outlineLevel="0" collapsed="false">
      <c r="Q38" s="2"/>
    </row>
    <row r="39" customFormat="false" ht="12.8" hidden="false" customHeight="false" outlineLevel="0" collapsed="false">
      <c r="Q39" s="2"/>
    </row>
    <row r="40" customFormat="false" ht="12.8" hidden="false" customHeight="false" outlineLevel="0" collapsed="false">
      <c r="Q40" s="2"/>
    </row>
    <row r="41" customFormat="false" ht="12.8" hidden="false" customHeight="false" outlineLevel="0" collapsed="false">
      <c r="Q41" s="2"/>
    </row>
    <row r="42" customFormat="false" ht="12.8" hidden="false" customHeight="false" outlineLevel="0" collapsed="false">
      <c r="K42" s="54"/>
      <c r="L42" s="54"/>
      <c r="M42" s="54"/>
      <c r="N42" s="55"/>
      <c r="O42" s="54"/>
      <c r="P42" s="55"/>
      <c r="Q42" s="56"/>
      <c r="R42" s="55"/>
      <c r="S42" s="54"/>
      <c r="T42" s="55"/>
      <c r="U42" s="54"/>
      <c r="V42" s="54"/>
      <c r="W42" s="54"/>
      <c r="X42" s="55"/>
      <c r="Y42" s="54"/>
      <c r="Z42" s="54"/>
      <c r="AA42" s="54"/>
      <c r="AB42" s="54"/>
    </row>
    <row r="43" customFormat="false" ht="12.8" hidden="false" customHeight="false" outlineLevel="0" collapsed="false">
      <c r="K43" s="0" t="s">
        <v>185</v>
      </c>
      <c r="Q43" s="2"/>
    </row>
    <row r="44" customFormat="false" ht="12.8" hidden="false" customHeight="false" outlineLevel="0" collapsed="false">
      <c r="K44" s="49" t="s">
        <v>160</v>
      </c>
      <c r="L44" s="50" t="s">
        <v>161</v>
      </c>
      <c r="M44" s="50" t="s">
        <v>162</v>
      </c>
      <c r="O44" s="49" t="s">
        <v>20</v>
      </c>
      <c r="P44" s="50" t="s">
        <v>163</v>
      </c>
      <c r="Q44" s="50" t="s">
        <v>162</v>
      </c>
      <c r="S44" s="49"/>
      <c r="T44" s="49" t="s">
        <v>164</v>
      </c>
      <c r="U44" s="49" t="s">
        <v>43</v>
      </c>
      <c r="V44" s="50" t="s">
        <v>163</v>
      </c>
      <c r="W44" s="50" t="s">
        <v>162</v>
      </c>
      <c r="Y44" s="49" t="s">
        <v>165</v>
      </c>
      <c r="Z44" s="50" t="s">
        <v>163</v>
      </c>
      <c r="AA44" s="50" t="s">
        <v>166</v>
      </c>
      <c r="AB44" s="50" t="s">
        <v>167</v>
      </c>
    </row>
    <row r="45" customFormat="false" ht="12.8" hidden="false" customHeight="false" outlineLevel="0" collapsed="false">
      <c r="K45" s="27" t="n">
        <v>0</v>
      </c>
      <c r="L45" s="51" t="n">
        <v>800</v>
      </c>
      <c r="M45" s="27" t="n">
        <v>-8</v>
      </c>
      <c r="O45" s="27" t="n">
        <v>0</v>
      </c>
      <c r="P45" s="27" t="n">
        <v>4</v>
      </c>
      <c r="Q45" s="27" t="n">
        <v>-8</v>
      </c>
      <c r="S45" s="27" t="str">
        <f aca="false">T45&amp;TEXT(U45,"00000")</f>
        <v>HDD00000</v>
      </c>
      <c r="T45" s="27" t="s">
        <v>43</v>
      </c>
      <c r="U45" s="27" t="n">
        <v>0</v>
      </c>
      <c r="V45" s="51" t="n">
        <v>64</v>
      </c>
      <c r="W45" s="27" t="n">
        <v>-8</v>
      </c>
      <c r="Y45" s="27" t="n">
        <v>-999999</v>
      </c>
      <c r="Z45" s="27" t="n">
        <v>2</v>
      </c>
      <c r="AA45" s="27" t="n">
        <v>1</v>
      </c>
      <c r="AB45" s="27" t="s">
        <v>169</v>
      </c>
    </row>
    <row r="46" customFormat="false" ht="12.8" hidden="false" customHeight="false" outlineLevel="0" collapsed="false">
      <c r="K46" s="27" t="n">
        <f aca="false">+L45</f>
        <v>800</v>
      </c>
      <c r="L46" s="27" t="n">
        <v>2500</v>
      </c>
      <c r="M46" s="27" t="n">
        <v>1</v>
      </c>
      <c r="O46" s="27" t="n">
        <f aca="false">+P45</f>
        <v>4</v>
      </c>
      <c r="P46" s="27" t="n">
        <v>5</v>
      </c>
      <c r="Q46" s="27" t="n">
        <v>1</v>
      </c>
      <c r="S46" s="27" t="str">
        <f aca="false">T46&amp;TEXT(U46,"00000")</f>
        <v>HDD00064</v>
      </c>
      <c r="T46" s="27" t="s">
        <v>43</v>
      </c>
      <c r="U46" s="27" t="n">
        <f aca="false">+V45</f>
        <v>64</v>
      </c>
      <c r="V46" s="51" t="n">
        <v>128</v>
      </c>
      <c r="W46" s="27" t="n">
        <v>1</v>
      </c>
      <c r="Y46" s="27" t="n">
        <f aca="false">+Z45</f>
        <v>2</v>
      </c>
      <c r="Z46" s="27" t="n">
        <v>4</v>
      </c>
      <c r="AA46" s="27" t="n">
        <v>2</v>
      </c>
      <c r="AB46" s="27" t="s">
        <v>171</v>
      </c>
    </row>
    <row r="47" customFormat="false" ht="12.8" hidden="false" customHeight="false" outlineLevel="0" collapsed="false">
      <c r="K47" s="27" t="n">
        <f aca="false">+L46</f>
        <v>2500</v>
      </c>
      <c r="L47" s="27" t="n">
        <v>4000</v>
      </c>
      <c r="M47" s="27" t="n">
        <v>2</v>
      </c>
      <c r="O47" s="27" t="n">
        <f aca="false">+P46</f>
        <v>5</v>
      </c>
      <c r="P47" s="27" t="n">
        <v>8</v>
      </c>
      <c r="Q47" s="27" t="n">
        <v>2</v>
      </c>
      <c r="S47" s="27" t="str">
        <f aca="false">T47&amp;TEXT(U47,"00000")</f>
        <v>HDD00128</v>
      </c>
      <c r="T47" s="27" t="s">
        <v>43</v>
      </c>
      <c r="U47" s="27" t="n">
        <f aca="false">+V46</f>
        <v>128</v>
      </c>
      <c r="V47" s="51" t="n">
        <v>256</v>
      </c>
      <c r="W47" s="27" t="n">
        <v>2</v>
      </c>
      <c r="Y47" s="27" t="n">
        <v>4</v>
      </c>
      <c r="Z47" s="27" t="n">
        <v>6</v>
      </c>
      <c r="AA47" s="27" t="n">
        <v>3</v>
      </c>
      <c r="AB47" s="27" t="s">
        <v>172</v>
      </c>
    </row>
    <row r="48" customFormat="false" ht="12.8" hidden="false" customHeight="false" outlineLevel="0" collapsed="false">
      <c r="K48" s="27" t="n">
        <f aca="false">+L47</f>
        <v>4000</v>
      </c>
      <c r="L48" s="27" t="n">
        <v>6000</v>
      </c>
      <c r="M48" s="27" t="n">
        <v>3</v>
      </c>
      <c r="O48" s="27" t="n">
        <f aca="false">+P47</f>
        <v>8</v>
      </c>
      <c r="P48" s="27" t="n">
        <v>16</v>
      </c>
      <c r="Q48" s="27" t="n">
        <v>3</v>
      </c>
      <c r="S48" s="27" t="str">
        <f aca="false">T48&amp;TEXT(U48,"00000")</f>
        <v>HDD00256</v>
      </c>
      <c r="T48" s="27" t="s">
        <v>43</v>
      </c>
      <c r="U48" s="27" t="n">
        <f aca="false">+V47</f>
        <v>256</v>
      </c>
      <c r="V48" s="27" t="n">
        <v>999999</v>
      </c>
      <c r="W48" s="27" t="n">
        <v>3</v>
      </c>
      <c r="Y48" s="27" t="n">
        <f aca="false">+Z47</f>
        <v>6</v>
      </c>
      <c r="Z48" s="51" t="n">
        <v>9</v>
      </c>
      <c r="AA48" s="27" t="n">
        <v>4</v>
      </c>
      <c r="AB48" s="27" t="s">
        <v>173</v>
      </c>
    </row>
    <row r="49" customFormat="false" ht="12.8" hidden="false" customHeight="false" outlineLevel="0" collapsed="false">
      <c r="K49" s="27" t="n">
        <f aca="false">+L48</f>
        <v>6000</v>
      </c>
      <c r="L49" s="27" t="n">
        <v>999999</v>
      </c>
      <c r="M49" s="27" t="n">
        <v>4</v>
      </c>
      <c r="O49" s="27" t="n">
        <f aca="false">+P48</f>
        <v>16</v>
      </c>
      <c r="P49" s="27" t="n">
        <v>999999</v>
      </c>
      <c r="Q49" s="27" t="n">
        <v>4</v>
      </c>
      <c r="S49" s="27" t="str">
        <f aca="false">T49&amp;TEXT(U49,"00000")</f>
        <v>NVME00000</v>
      </c>
      <c r="T49" s="27" t="s">
        <v>61</v>
      </c>
      <c r="U49" s="27" t="n">
        <v>0</v>
      </c>
      <c r="V49" s="27" t="n">
        <v>64</v>
      </c>
      <c r="W49" s="27" t="n">
        <v>-8</v>
      </c>
      <c r="Y49" s="27" t="n">
        <f aca="false">+Z48</f>
        <v>9</v>
      </c>
      <c r="Z49" s="27" t="n">
        <v>11</v>
      </c>
      <c r="AA49" s="27" t="n">
        <v>5</v>
      </c>
      <c r="AB49" s="27" t="s">
        <v>174</v>
      </c>
    </row>
    <row r="50" customFormat="false" ht="12.8" hidden="false" customHeight="false" outlineLevel="0" collapsed="false">
      <c r="K50" s="27"/>
      <c r="L50" s="27"/>
      <c r="M50" s="27"/>
      <c r="O50" s="27"/>
      <c r="P50" s="27"/>
      <c r="Q50" s="27"/>
      <c r="S50" s="27" t="str">
        <f aca="false">T50&amp;TEXT(U50,"00000")</f>
        <v>NVME00064</v>
      </c>
      <c r="T50" s="27" t="s">
        <v>61</v>
      </c>
      <c r="U50" s="27" t="n">
        <f aca="false">+V49</f>
        <v>64</v>
      </c>
      <c r="V50" s="27" t="n">
        <v>128</v>
      </c>
      <c r="W50" s="27" t="n">
        <v>2</v>
      </c>
      <c r="Y50" s="27" t="n">
        <f aca="false">+Z49</f>
        <v>11</v>
      </c>
      <c r="Z50" s="27" t="n">
        <v>999999</v>
      </c>
      <c r="AA50" s="27" t="n">
        <v>6</v>
      </c>
      <c r="AB50" s="27" t="s">
        <v>175</v>
      </c>
    </row>
    <row r="51" customFormat="false" ht="12.8" hidden="false" customHeight="false" outlineLevel="0" collapsed="false">
      <c r="K51" s="27"/>
      <c r="L51" s="27"/>
      <c r="M51" s="27"/>
      <c r="O51" s="27"/>
      <c r="P51" s="27"/>
      <c r="Q51" s="27"/>
      <c r="S51" s="27" t="str">
        <f aca="false">T51&amp;TEXT(U51,"00000")</f>
        <v>NVME00128</v>
      </c>
      <c r="T51" s="27" t="s">
        <v>61</v>
      </c>
      <c r="U51" s="27" t="n">
        <f aca="false">+V50</f>
        <v>128</v>
      </c>
      <c r="V51" s="27" t="n">
        <v>200</v>
      </c>
      <c r="W51" s="27" t="n">
        <v>4</v>
      </c>
      <c r="Y51" s="27"/>
      <c r="Z51" s="27"/>
      <c r="AA51" s="27"/>
      <c r="AB51" s="27"/>
    </row>
    <row r="52" customFormat="false" ht="12.8" hidden="false" customHeight="false" outlineLevel="0" collapsed="false">
      <c r="K52" s="27"/>
      <c r="L52" s="27"/>
      <c r="M52" s="27"/>
      <c r="O52" s="27"/>
      <c r="P52" s="27"/>
      <c r="Q52" s="27"/>
      <c r="S52" s="27" t="str">
        <f aca="false">T52&amp;TEXT(U52,"00000")</f>
        <v>NVME00200</v>
      </c>
      <c r="T52" s="27" t="s">
        <v>61</v>
      </c>
      <c r="U52" s="27" t="n">
        <f aca="false">+V51</f>
        <v>200</v>
      </c>
      <c r="V52" s="27" t="n">
        <v>999999</v>
      </c>
      <c r="W52" s="27" t="n">
        <v>5</v>
      </c>
      <c r="Y52" s="27"/>
      <c r="Z52" s="27"/>
      <c r="AA52" s="27"/>
      <c r="AB52" s="27"/>
    </row>
    <row r="53" customFormat="false" ht="12.8" hidden="false" customHeight="false" outlineLevel="0" collapsed="false">
      <c r="K53" s="27"/>
      <c r="L53" s="27"/>
      <c r="M53" s="27"/>
      <c r="O53" s="27"/>
      <c r="P53" s="27"/>
      <c r="Q53" s="27"/>
      <c r="S53" s="27" t="str">
        <f aca="false">T53&amp;TEXT(U53,"00000")</f>
        <v>SSD00000</v>
      </c>
      <c r="T53" s="27" t="s">
        <v>57</v>
      </c>
      <c r="U53" s="27" t="n">
        <v>0</v>
      </c>
      <c r="V53" s="27" t="n">
        <v>64</v>
      </c>
      <c r="W53" s="27" t="n">
        <v>-8</v>
      </c>
      <c r="Y53" s="27"/>
      <c r="Z53" s="27"/>
      <c r="AA53" s="27"/>
      <c r="AB53" s="27"/>
    </row>
    <row r="54" customFormat="false" ht="12.8" hidden="false" customHeight="false" outlineLevel="0" collapsed="false">
      <c r="Q54" s="2"/>
      <c r="S54" s="27" t="str">
        <f aca="false">T54&amp;TEXT(U54,"00000")</f>
        <v>SSD00064</v>
      </c>
      <c r="T54" s="27" t="s">
        <v>57</v>
      </c>
      <c r="U54" s="27" t="n">
        <f aca="false">+V53</f>
        <v>64</v>
      </c>
      <c r="V54" s="27" t="n">
        <v>128</v>
      </c>
      <c r="W54" s="27" t="n">
        <v>1</v>
      </c>
    </row>
    <row r="55" customFormat="false" ht="12.8" hidden="false" customHeight="false" outlineLevel="0" collapsed="false">
      <c r="Q55" s="2"/>
      <c r="S55" s="27" t="str">
        <f aca="false">T55&amp;TEXT(U55,"00000")</f>
        <v>SSD00128</v>
      </c>
      <c r="T55" s="27" t="s">
        <v>57</v>
      </c>
      <c r="U55" s="27" t="n">
        <f aca="false">+V54</f>
        <v>128</v>
      </c>
      <c r="V55" s="27" t="n">
        <v>200</v>
      </c>
      <c r="W55" s="27" t="n">
        <v>3</v>
      </c>
    </row>
    <row r="56" customFormat="false" ht="12.8" hidden="false" customHeight="false" outlineLevel="0" collapsed="false">
      <c r="Q56" s="2"/>
      <c r="S56" s="27" t="str">
        <f aca="false">T56&amp;TEXT(U56,"00000")</f>
        <v>SSD00200</v>
      </c>
      <c r="T56" s="27" t="s">
        <v>57</v>
      </c>
      <c r="U56" s="27" t="n">
        <f aca="false">+V55</f>
        <v>200</v>
      </c>
      <c r="V56" s="27" t="n">
        <v>999999</v>
      </c>
      <c r="W56" s="27" t="n">
        <v>4</v>
      </c>
    </row>
    <row r="57" customFormat="false" ht="12.8" hidden="false" customHeight="false" outlineLevel="0" collapsed="false">
      <c r="Q57" s="2"/>
      <c r="S57" s="27"/>
      <c r="T57" s="27"/>
      <c r="U57" s="27"/>
      <c r="V57" s="27"/>
      <c r="W57" s="27"/>
    </row>
    <row r="58" customFormat="false" ht="12.8" hidden="false" customHeight="false" outlineLevel="0" collapsed="false">
      <c r="Q58" s="2"/>
      <c r="S58" s="27"/>
      <c r="T58" s="27"/>
      <c r="U58" s="27"/>
      <c r="V58" s="27"/>
      <c r="W58" s="27"/>
    </row>
    <row r="59" customFormat="false" ht="12.8" hidden="false" customHeight="false" outlineLevel="0" collapsed="false">
      <c r="Q59" s="2"/>
    </row>
    <row r="60" customFormat="false" ht="12.8" hidden="false" customHeight="false" outlineLevel="0" collapsed="false">
      <c r="Q60" s="2"/>
    </row>
    <row r="61" customFormat="false" ht="12.8" hidden="false" customHeight="false" outlineLevel="0" collapsed="false">
      <c r="Q61" s="2"/>
    </row>
    <row r="62" customFormat="false" ht="12.8" hidden="false" customHeight="false" outlineLevel="0" collapsed="false">
      <c r="Q62" s="2"/>
    </row>
    <row r="63" customFormat="false" ht="12.8" hidden="false" customHeight="false" outlineLevel="0" collapsed="false">
      <c r="K63" s="1" t="s">
        <v>180</v>
      </c>
      <c r="Q63" s="2"/>
    </row>
    <row r="64" customFormat="false" ht="12.8" hidden="false" customHeight="false" outlineLevel="0" collapsed="false">
      <c r="K64" s="3" t="s">
        <v>1</v>
      </c>
      <c r="Q64" s="2"/>
    </row>
    <row r="65" customFormat="false" ht="12.8" hidden="false" customHeight="false" outlineLevel="0" collapsed="false">
      <c r="K65" s="3" t="s">
        <v>3</v>
      </c>
      <c r="Q65" s="2"/>
    </row>
    <row r="66" customFormat="false" ht="12.8" hidden="false" customHeight="false" outlineLevel="0" collapsed="false">
      <c r="K66" s="3" t="s">
        <v>186</v>
      </c>
      <c r="Q66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  <tableParts>
    <tablePart r:id="rId1"/>
    <tablePart r:id="rId2"/>
    <tablePart r:id="rId3"/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43"/>
  <sheetViews>
    <sheetView showFormulas="false" showGridLines="true" showRowColHeaders="true" showZeros="true" rightToLeft="false" tabSelected="false" showOutlineSymbols="true" defaultGridColor="true" view="normal" topLeftCell="A40" colorId="64" zoomScale="100" zoomScaleNormal="100" zoomScalePageLayoutView="100" workbookViewId="0">
      <selection pane="topLeft" activeCell="C43" activeCellId="1" sqref="F212:F215 C43"/>
    </sheetView>
  </sheetViews>
  <sheetFormatPr defaultColWidth="11.55078125" defaultRowHeight="12.8" zeroHeight="false" outlineLevelRow="0" outlineLevelCol="0"/>
  <cols>
    <col collapsed="false" customWidth="true" hidden="false" outlineLevel="0" max="2" min="2" style="1" width="58.77"/>
    <col collapsed="false" customWidth="true" hidden="false" outlineLevel="0" max="3" min="3" style="0" width="128.8"/>
  </cols>
  <sheetData>
    <row r="1" customFormat="false" ht="68.65" hidden="false" customHeight="false" outlineLevel="0" collapsed="false">
      <c r="A1" s="47" t="s">
        <v>187</v>
      </c>
      <c r="B1" s="47" t="s">
        <v>87</v>
      </c>
      <c r="C1" s="47" t="s">
        <v>188</v>
      </c>
    </row>
    <row r="2" customFormat="false" ht="46.25" hidden="false" customHeight="false" outlineLevel="0" collapsed="false">
      <c r="A2" s="47" t="s">
        <v>187</v>
      </c>
      <c r="B2" s="47" t="s">
        <v>89</v>
      </c>
      <c r="C2" s="47" t="s">
        <v>189</v>
      </c>
    </row>
    <row r="3" customFormat="false" ht="46.25" hidden="false" customHeight="false" outlineLevel="0" collapsed="false">
      <c r="A3" s="47" t="s">
        <v>187</v>
      </c>
      <c r="B3" s="47" t="s">
        <v>90</v>
      </c>
      <c r="C3" s="47" t="s">
        <v>189</v>
      </c>
    </row>
    <row r="4" customFormat="false" ht="46.25" hidden="false" customHeight="false" outlineLevel="0" collapsed="false">
      <c r="A4" s="47" t="s">
        <v>187</v>
      </c>
      <c r="B4" s="47" t="s">
        <v>91</v>
      </c>
      <c r="C4" s="47" t="s">
        <v>189</v>
      </c>
    </row>
    <row r="5" customFormat="false" ht="68.65" hidden="false" customHeight="false" outlineLevel="0" collapsed="false">
      <c r="A5" s="47" t="s">
        <v>187</v>
      </c>
      <c r="B5" s="47" t="s">
        <v>92</v>
      </c>
      <c r="C5" s="47" t="s">
        <v>188</v>
      </c>
    </row>
    <row r="6" customFormat="false" ht="46.25" hidden="false" customHeight="false" outlineLevel="0" collapsed="false">
      <c r="A6" s="47" t="s">
        <v>187</v>
      </c>
      <c r="B6" s="47" t="s">
        <v>93</v>
      </c>
      <c r="C6" s="47" t="s">
        <v>189</v>
      </c>
    </row>
    <row r="7" customFormat="false" ht="46.25" hidden="false" customHeight="false" outlineLevel="0" collapsed="false">
      <c r="A7" s="47" t="s">
        <v>187</v>
      </c>
      <c r="B7" s="47" t="s">
        <v>94</v>
      </c>
      <c r="C7" s="47" t="s">
        <v>189</v>
      </c>
    </row>
    <row r="8" customFormat="false" ht="57.45" hidden="false" customHeight="false" outlineLevel="0" collapsed="false">
      <c r="A8" s="47" t="s">
        <v>190</v>
      </c>
      <c r="B8" s="47" t="s">
        <v>96</v>
      </c>
      <c r="C8" s="47" t="s">
        <v>191</v>
      </c>
    </row>
    <row r="9" customFormat="false" ht="57.45" hidden="false" customHeight="false" outlineLevel="0" collapsed="false">
      <c r="A9" s="47" t="s">
        <v>190</v>
      </c>
      <c r="B9" s="47" t="s">
        <v>98</v>
      </c>
      <c r="C9" s="47" t="s">
        <v>192</v>
      </c>
    </row>
    <row r="10" customFormat="false" ht="57.45" hidden="false" customHeight="false" outlineLevel="0" collapsed="false">
      <c r="A10" s="47" t="s">
        <v>190</v>
      </c>
      <c r="B10" s="47" t="s">
        <v>100</v>
      </c>
      <c r="C10" s="47" t="s">
        <v>193</v>
      </c>
    </row>
    <row r="11" customFormat="false" ht="57.45" hidden="false" customHeight="false" outlineLevel="0" collapsed="false">
      <c r="A11" s="47" t="s">
        <v>190</v>
      </c>
      <c r="B11" s="47" t="s">
        <v>102</v>
      </c>
      <c r="C11" s="47" t="s">
        <v>194</v>
      </c>
    </row>
    <row r="12" customFormat="false" ht="57.45" hidden="false" customHeight="false" outlineLevel="0" collapsed="false">
      <c r="A12" s="47" t="s">
        <v>190</v>
      </c>
      <c r="B12" s="47" t="s">
        <v>104</v>
      </c>
      <c r="C12" s="47" t="s">
        <v>195</v>
      </c>
    </row>
    <row r="13" customFormat="false" ht="57.45" hidden="false" customHeight="false" outlineLevel="0" collapsed="false">
      <c r="A13" s="47" t="s">
        <v>190</v>
      </c>
      <c r="B13" s="47" t="s">
        <v>106</v>
      </c>
      <c r="C13" s="47" t="s">
        <v>196</v>
      </c>
    </row>
    <row r="14" customFormat="false" ht="57.45" hidden="false" customHeight="false" outlineLevel="0" collapsed="false">
      <c r="A14" s="47" t="s">
        <v>190</v>
      </c>
      <c r="B14" s="47" t="s">
        <v>108</v>
      </c>
      <c r="C14" s="47" t="s">
        <v>197</v>
      </c>
    </row>
    <row r="15" customFormat="false" ht="68.65" hidden="false" customHeight="false" outlineLevel="0" collapsed="false">
      <c r="A15" s="47" t="s">
        <v>190</v>
      </c>
      <c r="B15" s="47" t="s">
        <v>110</v>
      </c>
      <c r="C15" s="47" t="s">
        <v>198</v>
      </c>
    </row>
    <row r="16" customFormat="false" ht="68.65" hidden="false" customHeight="false" outlineLevel="0" collapsed="false">
      <c r="A16" s="47" t="s">
        <v>187</v>
      </c>
      <c r="B16" s="47" t="s">
        <v>112</v>
      </c>
      <c r="C16" s="47" t="s">
        <v>199</v>
      </c>
    </row>
    <row r="17" customFormat="false" ht="46.25" hidden="false" customHeight="false" outlineLevel="0" collapsed="false">
      <c r="A17" s="47" t="s">
        <v>190</v>
      </c>
      <c r="B17" s="47" t="s">
        <v>114</v>
      </c>
      <c r="C17" s="47" t="s">
        <v>200</v>
      </c>
    </row>
    <row r="18" customFormat="false" ht="68.65" hidden="false" customHeight="false" outlineLevel="0" collapsed="false">
      <c r="A18" s="47" t="s">
        <v>187</v>
      </c>
      <c r="B18" s="47" t="s">
        <v>115</v>
      </c>
      <c r="C18" s="47" t="s">
        <v>188</v>
      </c>
    </row>
    <row r="19" customFormat="false" ht="68.65" hidden="false" customHeight="false" outlineLevel="0" collapsed="false">
      <c r="A19" s="47" t="s">
        <v>187</v>
      </c>
      <c r="B19" s="47" t="s">
        <v>117</v>
      </c>
      <c r="C19" s="47" t="s">
        <v>201</v>
      </c>
    </row>
    <row r="20" customFormat="false" ht="35.05" hidden="false" customHeight="false" outlineLevel="0" collapsed="false">
      <c r="A20" s="47" t="s">
        <v>190</v>
      </c>
      <c r="B20" s="47" t="s">
        <v>119</v>
      </c>
      <c r="C20" s="47" t="s">
        <v>202</v>
      </c>
    </row>
    <row r="21" customFormat="false" ht="57.45" hidden="false" customHeight="false" outlineLevel="0" collapsed="false">
      <c r="A21" s="47" t="s">
        <v>190</v>
      </c>
      <c r="B21" s="47" t="s">
        <v>121</v>
      </c>
      <c r="C21" s="47" t="s">
        <v>203</v>
      </c>
    </row>
    <row r="22" customFormat="false" ht="57.45" hidden="false" customHeight="false" outlineLevel="0" collapsed="false">
      <c r="A22" s="47" t="s">
        <v>190</v>
      </c>
      <c r="B22" s="47" t="s">
        <v>123</v>
      </c>
      <c r="C22" s="47" t="s">
        <v>204</v>
      </c>
    </row>
    <row r="23" customFormat="false" ht="35.05" hidden="false" customHeight="false" outlineLevel="0" collapsed="false">
      <c r="A23" s="47" t="s">
        <v>190</v>
      </c>
      <c r="B23" s="47" t="s">
        <v>125</v>
      </c>
      <c r="C23" s="47" t="s">
        <v>205</v>
      </c>
    </row>
    <row r="24" customFormat="false" ht="68.65" hidden="false" customHeight="false" outlineLevel="0" collapsed="false">
      <c r="A24" s="47" t="s">
        <v>190</v>
      </c>
      <c r="B24" s="47" t="s">
        <v>127</v>
      </c>
      <c r="C24" s="47" t="s">
        <v>206</v>
      </c>
    </row>
    <row r="25" customFormat="false" ht="35.05" hidden="false" customHeight="false" outlineLevel="0" collapsed="false">
      <c r="A25" s="47" t="s">
        <v>190</v>
      </c>
      <c r="B25" s="47" t="s">
        <v>129</v>
      </c>
      <c r="C25" s="47" t="s">
        <v>207</v>
      </c>
    </row>
    <row r="26" customFormat="false" ht="35.05" hidden="false" customHeight="false" outlineLevel="0" collapsed="false">
      <c r="A26" s="47" t="s">
        <v>190</v>
      </c>
      <c r="B26" s="47" t="s">
        <v>131</v>
      </c>
      <c r="C26" s="47" t="s">
        <v>208</v>
      </c>
    </row>
    <row r="27" customFormat="false" ht="57.45" hidden="false" customHeight="false" outlineLevel="0" collapsed="false">
      <c r="A27" s="47" t="s">
        <v>190</v>
      </c>
      <c r="B27" s="47" t="s">
        <v>133</v>
      </c>
      <c r="C27" s="47" t="s">
        <v>209</v>
      </c>
    </row>
    <row r="28" customFormat="false" ht="57.45" hidden="false" customHeight="false" outlineLevel="0" collapsed="false">
      <c r="A28" s="47" t="s">
        <v>190</v>
      </c>
      <c r="B28" s="47" t="s">
        <v>135</v>
      </c>
      <c r="C28" s="47" t="s">
        <v>210</v>
      </c>
    </row>
    <row r="29" customFormat="false" ht="57.45" hidden="false" customHeight="false" outlineLevel="0" collapsed="false">
      <c r="A29" s="47" t="s">
        <v>190</v>
      </c>
      <c r="B29" s="47" t="s">
        <v>136</v>
      </c>
      <c r="C29" s="47" t="s">
        <v>209</v>
      </c>
    </row>
    <row r="30" customFormat="false" ht="57.45" hidden="false" customHeight="false" outlineLevel="0" collapsed="false">
      <c r="A30" s="47" t="s">
        <v>190</v>
      </c>
      <c r="B30" s="47" t="s">
        <v>137</v>
      </c>
      <c r="C30" s="47" t="s">
        <v>209</v>
      </c>
    </row>
    <row r="31" customFormat="false" ht="57.45" hidden="false" customHeight="false" outlineLevel="0" collapsed="false">
      <c r="A31" s="47" t="s">
        <v>190</v>
      </c>
      <c r="B31" s="47" t="s">
        <v>139</v>
      </c>
      <c r="C31" s="47" t="s">
        <v>211</v>
      </c>
    </row>
    <row r="32" customFormat="false" ht="57.45" hidden="false" customHeight="false" outlineLevel="0" collapsed="false">
      <c r="A32" s="47" t="s">
        <v>190</v>
      </c>
      <c r="B32" s="47" t="s">
        <v>141</v>
      </c>
      <c r="C32" s="47" t="s">
        <v>212</v>
      </c>
    </row>
    <row r="33" customFormat="false" ht="57.45" hidden="false" customHeight="false" outlineLevel="0" collapsed="false">
      <c r="A33" s="47" t="s">
        <v>190</v>
      </c>
      <c r="B33" s="47" t="s">
        <v>143</v>
      </c>
      <c r="C33" s="47" t="s">
        <v>213</v>
      </c>
    </row>
    <row r="34" customFormat="false" ht="57.45" hidden="false" customHeight="false" outlineLevel="0" collapsed="false">
      <c r="A34" s="47" t="s">
        <v>190</v>
      </c>
      <c r="B34" s="47" t="s">
        <v>144</v>
      </c>
      <c r="C34" s="47" t="s">
        <v>214</v>
      </c>
    </row>
    <row r="35" customFormat="false" ht="57.45" hidden="false" customHeight="false" outlineLevel="0" collapsed="false">
      <c r="A35" s="47" t="s">
        <v>190</v>
      </c>
      <c r="B35" s="47" t="s">
        <v>145</v>
      </c>
      <c r="C35" s="47" t="s">
        <v>210</v>
      </c>
    </row>
    <row r="36" customFormat="false" ht="57.45" hidden="false" customHeight="false" outlineLevel="0" collapsed="false">
      <c r="A36" s="47" t="s">
        <v>190</v>
      </c>
      <c r="B36" s="47" t="s">
        <v>146</v>
      </c>
      <c r="C36" s="47" t="s">
        <v>210</v>
      </c>
    </row>
    <row r="37" customFormat="false" ht="57.45" hidden="false" customHeight="false" outlineLevel="0" collapsed="false">
      <c r="A37" s="47" t="s">
        <v>190</v>
      </c>
      <c r="B37" s="47" t="s">
        <v>147</v>
      </c>
      <c r="C37" s="47" t="s">
        <v>210</v>
      </c>
    </row>
    <row r="38" customFormat="false" ht="57.45" hidden="false" customHeight="false" outlineLevel="0" collapsed="false">
      <c r="A38" s="47" t="s">
        <v>190</v>
      </c>
      <c r="B38" s="47" t="s">
        <v>149</v>
      </c>
      <c r="C38" s="47" t="s">
        <v>215</v>
      </c>
    </row>
    <row r="39" customFormat="false" ht="57.45" hidden="false" customHeight="false" outlineLevel="0" collapsed="false">
      <c r="A39" s="47" t="s">
        <v>190</v>
      </c>
      <c r="B39" s="47" t="s">
        <v>150</v>
      </c>
      <c r="C39" s="47" t="s">
        <v>216</v>
      </c>
    </row>
    <row r="40" customFormat="false" ht="57.45" hidden="false" customHeight="false" outlineLevel="0" collapsed="false">
      <c r="A40" s="47" t="s">
        <v>190</v>
      </c>
      <c r="B40" s="47" t="s">
        <v>152</v>
      </c>
      <c r="C40" s="47" t="s">
        <v>217</v>
      </c>
    </row>
    <row r="41" customFormat="false" ht="57.45" hidden="false" customHeight="false" outlineLevel="0" collapsed="false">
      <c r="A41" s="47" t="s">
        <v>190</v>
      </c>
      <c r="B41" s="47" t="s">
        <v>154</v>
      </c>
      <c r="C41" s="47" t="s">
        <v>218</v>
      </c>
    </row>
    <row r="42" customFormat="false" ht="57.45" hidden="false" customHeight="false" outlineLevel="0" collapsed="false">
      <c r="A42" s="47" t="s">
        <v>190</v>
      </c>
      <c r="B42" s="47" t="s">
        <v>155</v>
      </c>
      <c r="C42" s="47" t="s">
        <v>209</v>
      </c>
    </row>
    <row r="43" customFormat="false" ht="57.45" hidden="false" customHeight="false" outlineLevel="0" collapsed="false">
      <c r="A43" s="47" t="s">
        <v>190</v>
      </c>
      <c r="B43" s="47" t="s">
        <v>157</v>
      </c>
      <c r="C43" s="47" t="s">
        <v>219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3:M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8" activeCellId="1" sqref="F212:F215 F28"/>
    </sheetView>
  </sheetViews>
  <sheetFormatPr defaultColWidth="11.53515625" defaultRowHeight="12.8" zeroHeight="false" outlineLevelRow="0" outlineLevelCol="0"/>
  <sheetData>
    <row r="3" customFormat="false" ht="12.8" hidden="false" customHeight="false" outlineLevel="0" collapsed="false">
      <c r="A3" s="0" t="s">
        <v>160</v>
      </c>
      <c r="B3" s="0" t="s">
        <v>20</v>
      </c>
      <c r="C3" s="0" t="s">
        <v>57</v>
      </c>
      <c r="D3" s="0" t="s">
        <v>43</v>
      </c>
      <c r="E3" s="0" t="s">
        <v>61</v>
      </c>
      <c r="I3" s="0" t="s">
        <v>160</v>
      </c>
      <c r="J3" s="0" t="s">
        <v>20</v>
      </c>
      <c r="K3" s="0" t="s">
        <v>57</v>
      </c>
      <c r="L3" s="0" t="s">
        <v>43</v>
      </c>
      <c r="M3" s="0" t="s">
        <v>61</v>
      </c>
    </row>
    <row r="4" customFormat="false" ht="12.8" hidden="false" customHeight="false" outlineLevel="0" collapsed="false">
      <c r="A4" s="0" t="n">
        <v>1199</v>
      </c>
      <c r="B4" s="0" t="n">
        <v>3</v>
      </c>
      <c r="C4" s="0" t="n">
        <v>63</v>
      </c>
      <c r="D4" s="0" t="n">
        <v>159</v>
      </c>
      <c r="E4" s="0" t="n">
        <v>159</v>
      </c>
      <c r="I4" s="0" t="n">
        <v>1199</v>
      </c>
      <c r="J4" s="0" t="n">
        <v>3</v>
      </c>
      <c r="K4" s="0" t="n">
        <v>63</v>
      </c>
      <c r="L4" s="0" t="n">
        <v>159</v>
      </c>
      <c r="M4" s="0" t="n">
        <v>63</v>
      </c>
    </row>
    <row r="5" customFormat="false" ht="12.8" hidden="false" customHeight="false" outlineLevel="0" collapsed="false">
      <c r="A5" s="0" t="n">
        <v>1200</v>
      </c>
      <c r="B5" s="0" t="n">
        <v>4</v>
      </c>
      <c r="C5" s="0" t="n">
        <v>64</v>
      </c>
      <c r="D5" s="0" t="n">
        <v>160</v>
      </c>
      <c r="E5" s="0" t="n">
        <v>160</v>
      </c>
      <c r="I5" s="0" t="n">
        <v>2499</v>
      </c>
      <c r="J5" s="0" t="n">
        <v>4</v>
      </c>
      <c r="K5" s="0" t="n">
        <v>127</v>
      </c>
      <c r="L5" s="0" t="n">
        <v>256</v>
      </c>
      <c r="M5" s="0" t="n">
        <v>127</v>
      </c>
    </row>
    <row r="6" customFormat="false" ht="12.8" hidden="false" customHeight="false" outlineLevel="0" collapsed="false">
      <c r="A6" s="0" t="n">
        <v>2499</v>
      </c>
      <c r="B6" s="0" t="n">
        <v>7</v>
      </c>
      <c r="C6" s="0" t="n">
        <v>127</v>
      </c>
      <c r="D6" s="0" t="n">
        <v>256</v>
      </c>
      <c r="E6" s="0" t="n">
        <v>256</v>
      </c>
      <c r="I6" s="0" t="n">
        <v>3999</v>
      </c>
      <c r="J6" s="0" t="n">
        <v>7</v>
      </c>
      <c r="K6" s="0" t="n">
        <v>199</v>
      </c>
      <c r="L6" s="0" t="n">
        <v>10000</v>
      </c>
      <c r="M6" s="0" t="n">
        <v>199</v>
      </c>
    </row>
    <row r="7" customFormat="false" ht="12.8" hidden="false" customHeight="false" outlineLevel="0" collapsed="false">
      <c r="A7" s="0" t="n">
        <v>2500</v>
      </c>
      <c r="B7" s="0" t="n">
        <v>8</v>
      </c>
      <c r="C7" s="0" t="n">
        <v>128</v>
      </c>
      <c r="D7" s="0" t="n">
        <v>257</v>
      </c>
      <c r="E7" s="0" t="n">
        <v>257</v>
      </c>
      <c r="I7" s="0" t="n">
        <v>5999</v>
      </c>
      <c r="J7" s="0" t="n">
        <v>15</v>
      </c>
      <c r="K7" s="0" t="n">
        <v>499</v>
      </c>
      <c r="M7" s="0" t="n">
        <v>499</v>
      </c>
    </row>
    <row r="8" customFormat="false" ht="12.8" hidden="false" customHeight="false" outlineLevel="0" collapsed="false">
      <c r="A8" s="0" t="n">
        <v>3999</v>
      </c>
      <c r="B8" s="0" t="n">
        <v>15</v>
      </c>
      <c r="C8" s="0" t="n">
        <v>199</v>
      </c>
      <c r="D8" s="0" t="n">
        <v>10000</v>
      </c>
      <c r="E8" s="0" t="n">
        <v>10000</v>
      </c>
      <c r="I8" s="0" t="n">
        <v>10000</v>
      </c>
      <c r="J8" s="0" t="n">
        <v>48</v>
      </c>
      <c r="K8" s="0" t="n">
        <v>10000</v>
      </c>
      <c r="M8" s="0" t="n">
        <v>10000</v>
      </c>
    </row>
    <row r="9" customFormat="false" ht="12.8" hidden="false" customHeight="false" outlineLevel="0" collapsed="false">
      <c r="A9" s="0" t="n">
        <v>4000</v>
      </c>
      <c r="B9" s="0" t="n">
        <v>16</v>
      </c>
      <c r="C9" s="0" t="n">
        <v>200</v>
      </c>
    </row>
    <row r="10" customFormat="false" ht="12.8" hidden="false" customHeight="false" outlineLevel="0" collapsed="false">
      <c r="A10" s="0" t="n">
        <v>5999</v>
      </c>
      <c r="B10" s="0" t="n">
        <v>48</v>
      </c>
      <c r="C10" s="0" t="n">
        <v>499</v>
      </c>
    </row>
    <row r="11" customFormat="false" ht="12.8" hidden="false" customHeight="false" outlineLevel="0" collapsed="false">
      <c r="A11" s="0" t="n">
        <v>6000</v>
      </c>
      <c r="C11" s="0" t="n">
        <v>500</v>
      </c>
    </row>
    <row r="12" customFormat="false" ht="12.8" hidden="false" customHeight="false" outlineLevel="0" collapsed="false">
      <c r="A12" s="0" t="n">
        <v>10000</v>
      </c>
      <c r="C12" s="0" t="n">
        <v>10000</v>
      </c>
    </row>
    <row r="15" customFormat="false" ht="12.8" hidden="false" customHeight="false" outlineLevel="0" collapsed="false">
      <c r="A15" s="14" t="s">
        <v>17</v>
      </c>
      <c r="B15" s="14" t="s">
        <v>18</v>
      </c>
      <c r="C15" s="14" t="s">
        <v>19</v>
      </c>
      <c r="D15" s="14" t="s">
        <v>18</v>
      </c>
      <c r="E15" s="14" t="s">
        <v>19</v>
      </c>
      <c r="F15" s="14" t="s">
        <v>20</v>
      </c>
    </row>
    <row r="17" customFormat="false" ht="12.8" hidden="false" customHeight="false" outlineLevel="0" collapsed="false">
      <c r="A17" s="0" t="s">
        <v>220</v>
      </c>
      <c r="B17" s="0" t="n">
        <v>5</v>
      </c>
      <c r="C17" s="0" t="n">
        <v>5</v>
      </c>
      <c r="D17" s="0" t="n">
        <f aca="false">+C17*B17</f>
        <v>25</v>
      </c>
    </row>
    <row r="19" customFormat="false" ht="12.8" hidden="false" customHeight="false" outlineLevel="0" collapsed="false">
      <c r="A19" s="0" t="s">
        <v>43</v>
      </c>
      <c r="B19" s="0" t="n">
        <v>3</v>
      </c>
      <c r="D19" s="0" t="n">
        <f aca="false">+D17*B19</f>
        <v>75</v>
      </c>
    </row>
    <row r="20" customFormat="false" ht="12.8" hidden="false" customHeight="false" outlineLevel="0" collapsed="false">
      <c r="A20" s="0" t="s">
        <v>57</v>
      </c>
      <c r="B20" s="0" t="n">
        <v>5</v>
      </c>
      <c r="D20" s="0" t="n">
        <f aca="false">+B20*D17</f>
        <v>125</v>
      </c>
    </row>
    <row r="21" customFormat="false" ht="12.8" hidden="false" customHeight="false" outlineLevel="0" collapsed="false">
      <c r="A21" s="0" t="s">
        <v>61</v>
      </c>
      <c r="B21" s="0" t="n">
        <v>5</v>
      </c>
      <c r="D21" s="0" t="n">
        <f aca="false">+B21*D17</f>
        <v>125</v>
      </c>
    </row>
    <row r="23" customFormat="false" ht="12.8" hidden="false" customHeight="false" outlineLevel="0" collapsed="false">
      <c r="A23" s="0" t="s">
        <v>221</v>
      </c>
      <c r="D23" s="0" t="n">
        <f aca="false">+D19*D19</f>
        <v>5625</v>
      </c>
    </row>
    <row r="24" customFormat="false" ht="12.8" hidden="false" customHeight="false" outlineLevel="0" collapsed="false">
      <c r="A24" s="0" t="s">
        <v>222</v>
      </c>
      <c r="D24" s="0" t="n">
        <f aca="false">+D19*D20</f>
        <v>9375</v>
      </c>
    </row>
    <row r="25" customFormat="false" ht="12.8" hidden="false" customHeight="false" outlineLevel="0" collapsed="false">
      <c r="A25" s="0" t="s">
        <v>223</v>
      </c>
      <c r="D25" s="0" t="n">
        <f aca="false">+D19*D21</f>
        <v>9375</v>
      </c>
    </row>
    <row r="26" customFormat="false" ht="12.8" hidden="false" customHeight="false" outlineLevel="0" collapsed="false">
      <c r="A26" s="0" t="s">
        <v>224</v>
      </c>
      <c r="D26" s="0" t="n">
        <f aca="false">+D20*D20</f>
        <v>15625</v>
      </c>
    </row>
    <row r="27" customFormat="false" ht="12.8" hidden="false" customHeight="false" outlineLevel="0" collapsed="false">
      <c r="A27" s="0" t="s">
        <v>225</v>
      </c>
      <c r="D27" s="0" t="n">
        <f aca="false">+D20*D21</f>
        <v>15625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2565</TotalTime>
  <Application>LibreOffice/7.5.0.3$Windows_X86_64 LibreOffice_project/c21113d003cd3efa8c53188764377a8272d9d6de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2021-06-07T17:36:20Z</dcterms:created>
  <dc:creator>Anne Le Van Kiem</dc:creator>
  <dc:description/>
  <dc:language>fr-FR</dc:language>
  <cp:lastModifiedBy/>
  <dcterms:modified xsi:type="dcterms:W3CDTF">2023-11-06T15:12:14Z</dcterms:modified>
  <cp:revision>82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