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idm\Repos\TSDZ2-Smart-EBike-1\"/>
    </mc:Choice>
  </mc:AlternateContent>
  <xr:revisionPtr revIDLastSave="0" documentId="13_ncr:1_{189A5BE3-FA8F-469B-9D72-AB7A9136FCC4}" xr6:coauthVersionLast="47" xr6:coauthVersionMax="47" xr10:uidLastSave="{00000000-0000-0000-0000-000000000000}"/>
  <bookViews>
    <workbookView xWindow="-98" yWindow="-98" windowWidth="22695" windowHeight="14476" tabRatio="500" xr2:uid="{00000000-000D-0000-FFFF-FFFF00000000}"/>
  </bookViews>
  <sheets>
    <sheet name="Foglio1" sheetId="1" r:id="rId1"/>
  </sheet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8" i="1" l="1"/>
  <c r="B7" i="1" s="1"/>
  <c r="C2" i="1"/>
  <c r="C1" i="1"/>
  <c r="G3" i="1"/>
  <c r="G10" i="1"/>
  <c r="C6" i="1"/>
  <c r="D6" i="1" s="1"/>
  <c r="C5" i="1"/>
  <c r="C89" i="1" l="1"/>
  <c r="G5" i="1"/>
  <c r="G6" i="1" s="1"/>
  <c r="C3" i="1"/>
  <c r="C19" i="1"/>
  <c r="C15" i="1"/>
  <c r="C31" i="1"/>
  <c r="C47" i="1"/>
  <c r="C63" i="1"/>
  <c r="C79" i="1"/>
  <c r="C16" i="1"/>
  <c r="C32" i="1"/>
  <c r="C48" i="1"/>
  <c r="C64" i="1"/>
  <c r="C80" i="1"/>
  <c r="C35" i="1"/>
  <c r="C67" i="1"/>
  <c r="C83" i="1"/>
  <c r="C51" i="1"/>
  <c r="C20" i="1"/>
  <c r="C36" i="1"/>
  <c r="C52" i="1"/>
  <c r="C68" i="1"/>
  <c r="C84" i="1"/>
  <c r="C23" i="1"/>
  <c r="C39" i="1"/>
  <c r="C55" i="1"/>
  <c r="C71" i="1"/>
  <c r="C87" i="1"/>
  <c r="C24" i="1"/>
  <c r="C40" i="1"/>
  <c r="C56" i="1"/>
  <c r="C72" i="1"/>
  <c r="C88" i="1"/>
  <c r="C27" i="1"/>
  <c r="C43" i="1"/>
  <c r="C59" i="1"/>
  <c r="C75" i="1"/>
  <c r="C91" i="1"/>
  <c r="C12" i="1"/>
  <c r="C28" i="1"/>
  <c r="C44" i="1"/>
  <c r="C60" i="1"/>
  <c r="C76" i="1"/>
  <c r="D2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D89" i="1" l="1"/>
  <c r="E89" i="1" s="1"/>
  <c r="F89" i="1" s="1"/>
  <c r="G89" i="1" s="1"/>
  <c r="G4" i="1"/>
  <c r="G7" i="1" s="1"/>
  <c r="D75" i="1"/>
  <c r="E75" i="1" s="1"/>
  <c r="F75" i="1" s="1"/>
  <c r="D59" i="1"/>
  <c r="E59" i="1" s="1"/>
  <c r="F59" i="1" s="1"/>
  <c r="D40" i="1"/>
  <c r="E40" i="1" s="1"/>
  <c r="F40" i="1" s="1"/>
  <c r="D80" i="1"/>
  <c r="E80" i="1" s="1"/>
  <c r="F80" i="1" s="1"/>
  <c r="D57" i="1"/>
  <c r="E57" i="1" s="1"/>
  <c r="F57" i="1" s="1"/>
  <c r="D42" i="1"/>
  <c r="E42" i="1" s="1"/>
  <c r="F42" i="1" s="1"/>
  <c r="G42" i="1" s="1"/>
  <c r="D76" i="1"/>
  <c r="E76" i="1" s="1"/>
  <c r="F76" i="1" s="1"/>
  <c r="D53" i="1"/>
  <c r="E53" i="1" s="1"/>
  <c r="F53" i="1" s="1"/>
  <c r="D21" i="1"/>
  <c r="E21" i="1" s="1"/>
  <c r="F21" i="1" s="1"/>
  <c r="G21" i="1" s="1"/>
  <c r="D70" i="1"/>
  <c r="E70" i="1" s="1"/>
  <c r="F70" i="1" s="1"/>
  <c r="G70" i="1" s="1"/>
  <c r="D38" i="1"/>
  <c r="E38" i="1" s="1"/>
  <c r="F38" i="1" s="1"/>
  <c r="D25" i="1"/>
  <c r="E25" i="1" s="1"/>
  <c r="F25" i="1" s="1"/>
  <c r="D85" i="1"/>
  <c r="E85" i="1" s="1"/>
  <c r="F85" i="1" s="1"/>
  <c r="D24" i="1"/>
  <c r="E24" i="1" s="1"/>
  <c r="F24" i="1" s="1"/>
  <c r="G24" i="1" s="1"/>
  <c r="D68" i="1"/>
  <c r="E68" i="1" s="1"/>
  <c r="F68" i="1" s="1"/>
  <c r="D74" i="1"/>
  <c r="E74" i="1" s="1"/>
  <c r="F74" i="1" s="1"/>
  <c r="D87" i="1"/>
  <c r="E87" i="1" s="1"/>
  <c r="F87" i="1" s="1"/>
  <c r="G87" i="1" s="1"/>
  <c r="D62" i="1"/>
  <c r="E62" i="1" s="1"/>
  <c r="F62" i="1" s="1"/>
  <c r="G62" i="1" s="1"/>
  <c r="D58" i="1"/>
  <c r="E58" i="1" s="1"/>
  <c r="F58" i="1" s="1"/>
  <c r="D26" i="1"/>
  <c r="E26" i="1" s="1"/>
  <c r="F26" i="1" s="1"/>
  <c r="D12" i="1"/>
  <c r="E12" i="1" s="1"/>
  <c r="F12" i="1" s="1"/>
  <c r="D86" i="1"/>
  <c r="E86" i="1" s="1"/>
  <c r="F86" i="1" s="1"/>
  <c r="G86" i="1" s="1"/>
  <c r="D43" i="1"/>
  <c r="E43" i="1" s="1"/>
  <c r="F43" i="1" s="1"/>
  <c r="D31" i="1"/>
  <c r="E31" i="1" s="1"/>
  <c r="F31" i="1" s="1"/>
  <c r="D52" i="1"/>
  <c r="E52" i="1" s="1"/>
  <c r="F52" i="1" s="1"/>
  <c r="G52" i="1" s="1"/>
  <c r="D64" i="1"/>
  <c r="E64" i="1" s="1"/>
  <c r="F64" i="1" s="1"/>
  <c r="G64" i="1" s="1"/>
  <c r="D15" i="1"/>
  <c r="E15" i="1" s="1"/>
  <c r="F15" i="1" s="1"/>
  <c r="G15" i="1" s="1"/>
  <c r="D36" i="1"/>
  <c r="E36" i="1" s="1"/>
  <c r="F36" i="1" s="1"/>
  <c r="D67" i="1"/>
  <c r="E67" i="1" s="1"/>
  <c r="F67" i="1" s="1"/>
  <c r="D81" i="1"/>
  <c r="E81" i="1" s="1"/>
  <c r="F81" i="1" s="1"/>
  <c r="G81" i="1" s="1"/>
  <c r="D17" i="1"/>
  <c r="E17" i="1" s="1"/>
  <c r="F17" i="1" s="1"/>
  <c r="D77" i="1"/>
  <c r="E77" i="1" s="1"/>
  <c r="F77" i="1" s="1"/>
  <c r="D56" i="1"/>
  <c r="E56" i="1" s="1"/>
  <c r="F56" i="1" s="1"/>
  <c r="G56" i="1" s="1"/>
  <c r="D73" i="1"/>
  <c r="E73" i="1" s="1"/>
  <c r="F73" i="1" s="1"/>
  <c r="G73" i="1" s="1"/>
  <c r="D41" i="1"/>
  <c r="E41" i="1" s="1"/>
  <c r="F41" i="1" s="1"/>
  <c r="D47" i="1"/>
  <c r="E47" i="1" s="1"/>
  <c r="F47" i="1" s="1"/>
  <c r="D34" i="1"/>
  <c r="E34" i="1" s="1"/>
  <c r="F34" i="1" s="1"/>
  <c r="G34" i="1" s="1"/>
  <c r="D20" i="1"/>
  <c r="E20" i="1" s="1"/>
  <c r="F20" i="1" s="1"/>
  <c r="G20" i="1" s="1"/>
  <c r="D30" i="1"/>
  <c r="E30" i="1" s="1"/>
  <c r="F30" i="1" s="1"/>
  <c r="D69" i="1"/>
  <c r="E69" i="1" s="1"/>
  <c r="F69" i="1" s="1"/>
  <c r="D37" i="1"/>
  <c r="E37" i="1" s="1"/>
  <c r="F37" i="1" s="1"/>
  <c r="G37" i="1" s="1"/>
  <c r="D72" i="1"/>
  <c r="E72" i="1" s="1"/>
  <c r="F72" i="1" s="1"/>
  <c r="G72" i="1" s="1"/>
  <c r="D44" i="1"/>
  <c r="E44" i="1" s="1"/>
  <c r="F44" i="1" s="1"/>
  <c r="D63" i="1"/>
  <c r="E63" i="1" s="1"/>
  <c r="F63" i="1" s="1"/>
  <c r="D23" i="1"/>
  <c r="E23" i="1" s="1"/>
  <c r="F23" i="1" s="1"/>
  <c r="D88" i="1"/>
  <c r="E88" i="1" s="1"/>
  <c r="F88" i="1" s="1"/>
  <c r="G88" i="1" s="1"/>
  <c r="D39" i="1"/>
  <c r="E39" i="1" s="1"/>
  <c r="F39" i="1" s="1"/>
  <c r="D83" i="1"/>
  <c r="E83" i="1" s="1"/>
  <c r="F83" i="1" s="1"/>
  <c r="D90" i="1"/>
  <c r="E90" i="1" s="1"/>
  <c r="F90" i="1" s="1"/>
  <c r="G90" i="1" s="1"/>
  <c r="D66" i="1"/>
  <c r="E66" i="1" s="1"/>
  <c r="F66" i="1" s="1"/>
  <c r="G66" i="1" s="1"/>
  <c r="D48" i="1"/>
  <c r="E48" i="1" s="1"/>
  <c r="F48" i="1" s="1"/>
  <c r="D65" i="1"/>
  <c r="E65" i="1" s="1"/>
  <c r="F65" i="1" s="1"/>
  <c r="D33" i="1"/>
  <c r="E33" i="1" s="1"/>
  <c r="F33" i="1" s="1"/>
  <c r="D82" i="1"/>
  <c r="E82" i="1" s="1"/>
  <c r="F82" i="1" s="1"/>
  <c r="G82" i="1" s="1"/>
  <c r="D50" i="1"/>
  <c r="E50" i="1" s="1"/>
  <c r="F50" i="1" s="1"/>
  <c r="D18" i="1"/>
  <c r="E18" i="1" s="1"/>
  <c r="F18" i="1" s="1"/>
  <c r="D79" i="1"/>
  <c r="E79" i="1" s="1"/>
  <c r="F79" i="1" s="1"/>
  <c r="G79" i="1" s="1"/>
  <c r="D55" i="1"/>
  <c r="E55" i="1" s="1"/>
  <c r="F55" i="1" s="1"/>
  <c r="G55" i="1" s="1"/>
  <c r="D13" i="1"/>
  <c r="E13" i="1" s="1"/>
  <c r="F13" i="1" s="1"/>
  <c r="G13" i="1" s="1"/>
  <c r="D49" i="1"/>
  <c r="E49" i="1" s="1"/>
  <c r="F49" i="1" s="1"/>
  <c r="D22" i="1"/>
  <c r="E22" i="1" s="1"/>
  <c r="F22" i="1" s="1"/>
  <c r="D71" i="1"/>
  <c r="E71" i="1" s="1"/>
  <c r="F71" i="1" s="1"/>
  <c r="G71" i="1" s="1"/>
  <c r="D45" i="1"/>
  <c r="E45" i="1" s="1"/>
  <c r="F45" i="1" s="1"/>
  <c r="D54" i="1"/>
  <c r="E54" i="1" s="1"/>
  <c r="F54" i="1" s="1"/>
  <c r="D28" i="1"/>
  <c r="E28" i="1" s="1"/>
  <c r="F28" i="1" s="1"/>
  <c r="G28" i="1" s="1"/>
  <c r="D27" i="1"/>
  <c r="E27" i="1" s="1"/>
  <c r="F27" i="1" s="1"/>
  <c r="G27" i="1" s="1"/>
  <c r="D61" i="1"/>
  <c r="E61" i="1" s="1"/>
  <c r="F61" i="1" s="1"/>
  <c r="G61" i="1" s="1"/>
  <c r="D29" i="1"/>
  <c r="E29" i="1" s="1"/>
  <c r="F29" i="1" s="1"/>
  <c r="D78" i="1"/>
  <c r="E78" i="1" s="1"/>
  <c r="F78" i="1" s="1"/>
  <c r="D46" i="1"/>
  <c r="E46" i="1" s="1"/>
  <c r="F46" i="1" s="1"/>
  <c r="G46" i="1" s="1"/>
  <c r="D16" i="1"/>
  <c r="E16" i="1" s="1"/>
  <c r="F16" i="1" s="1"/>
  <c r="D91" i="1"/>
  <c r="E91" i="1" s="1"/>
  <c r="F91" i="1" s="1"/>
  <c r="D84" i="1"/>
  <c r="E84" i="1" s="1"/>
  <c r="F84" i="1" s="1"/>
  <c r="G84" i="1" s="1"/>
  <c r="D35" i="1"/>
  <c r="E35" i="1" s="1"/>
  <c r="F35" i="1" s="1"/>
  <c r="G35" i="1" s="1"/>
  <c r="D14" i="1"/>
  <c r="E14" i="1" s="1"/>
  <c r="F14" i="1" s="1"/>
  <c r="G14" i="1" s="1"/>
  <c r="D19" i="1"/>
  <c r="E19" i="1" s="1"/>
  <c r="F19" i="1" s="1"/>
  <c r="D60" i="1"/>
  <c r="E60" i="1" s="1"/>
  <c r="F60" i="1" s="1"/>
  <c r="D32" i="1"/>
  <c r="E32" i="1" s="1"/>
  <c r="F32" i="1" s="1"/>
  <c r="G32" i="1" s="1"/>
  <c r="D51" i="1"/>
  <c r="E51" i="1" s="1"/>
  <c r="F51" i="1" s="1"/>
  <c r="G40" i="1" l="1"/>
  <c r="G59" i="1"/>
  <c r="G75" i="1"/>
  <c r="G48" i="1"/>
  <c r="G44" i="1"/>
  <c r="G41" i="1"/>
  <c r="G58" i="1"/>
  <c r="G38" i="1"/>
  <c r="G80" i="1"/>
  <c r="G54" i="1"/>
  <c r="G83" i="1"/>
  <c r="G69" i="1"/>
  <c r="G77" i="1"/>
  <c r="G31" i="1"/>
  <c r="G74" i="1"/>
  <c r="G53" i="1"/>
  <c r="G91" i="1"/>
  <c r="G18" i="1"/>
  <c r="G51" i="1"/>
  <c r="G16" i="1"/>
  <c r="G45" i="1"/>
  <c r="G50" i="1"/>
  <c r="G39" i="1"/>
  <c r="G30" i="1"/>
  <c r="G17" i="1"/>
  <c r="G43" i="1"/>
  <c r="G68" i="1"/>
  <c r="G76" i="1"/>
  <c r="G60" i="1"/>
  <c r="G78" i="1"/>
  <c r="G22" i="1"/>
  <c r="G33" i="1"/>
  <c r="G23" i="1"/>
  <c r="G67" i="1"/>
  <c r="G12" i="1"/>
  <c r="G85" i="1"/>
  <c r="G57" i="1"/>
  <c r="G19" i="1"/>
  <c r="G29" i="1"/>
  <c r="G49" i="1"/>
  <c r="G65" i="1"/>
  <c r="G63" i="1"/>
  <c r="G47" i="1"/>
  <c r="G36" i="1"/>
  <c r="G26" i="1"/>
  <c r="G25" i="1"/>
  <c r="H88" i="1"/>
  <c r="H44" i="1" l="1"/>
  <c r="H80" i="1"/>
  <c r="H23" i="1"/>
  <c r="H73" i="1"/>
  <c r="H22" i="1"/>
  <c r="H43" i="1"/>
  <c r="H47" i="1"/>
  <c r="H37" i="1"/>
  <c r="H46" i="1"/>
  <c r="H61" i="1"/>
  <c r="H75" i="1"/>
  <c r="H54" i="1"/>
  <c r="H25" i="1"/>
  <c r="H15" i="1"/>
  <c r="H48" i="1"/>
  <c r="H13" i="1"/>
  <c r="H16" i="1"/>
  <c r="H56" i="1"/>
  <c r="H40" i="1"/>
  <c r="H78" i="1"/>
  <c r="H59" i="1"/>
  <c r="H53" i="1"/>
  <c r="H60" i="1"/>
  <c r="H68" i="1"/>
  <c r="H55" i="1"/>
  <c r="H66" i="1"/>
  <c r="H82" i="1"/>
  <c r="H89" i="1"/>
  <c r="H71" i="1"/>
  <c r="H19" i="1"/>
  <c r="H39" i="1"/>
  <c r="H67" i="1"/>
  <c r="H26" i="1"/>
  <c r="H42" i="1"/>
  <c r="H85" i="1"/>
  <c r="H45" i="1"/>
  <c r="H70" i="1"/>
  <c r="H12" i="1"/>
  <c r="H41" i="1"/>
  <c r="H34" i="1"/>
  <c r="H72" i="1"/>
  <c r="H50" i="1"/>
  <c r="H87" i="1"/>
  <c r="H63" i="1"/>
  <c r="H28" i="1"/>
  <c r="H62" i="1"/>
  <c r="H36" i="1"/>
  <c r="H27" i="1"/>
  <c r="H14" i="1"/>
  <c r="H83" i="1"/>
  <c r="H17" i="1"/>
  <c r="H77" i="1"/>
  <c r="H90" i="1"/>
  <c r="H86" i="1"/>
  <c r="H18" i="1"/>
  <c r="H31" i="1"/>
  <c r="H65" i="1"/>
  <c r="H79" i="1"/>
  <c r="H91" i="1"/>
  <c r="H64" i="1"/>
  <c r="H81" i="1"/>
  <c r="H35" i="1"/>
  <c r="G9" i="1" s="1"/>
  <c r="H52" i="1"/>
  <c r="H69" i="1"/>
  <c r="H29" i="1"/>
  <c r="H30" i="1"/>
  <c r="H76" i="1"/>
  <c r="H32" i="1"/>
  <c r="H20" i="1"/>
  <c r="H74" i="1"/>
  <c r="H49" i="1"/>
  <c r="H21" i="1"/>
  <c r="H51" i="1"/>
  <c r="H57" i="1"/>
  <c r="H33" i="1"/>
  <c r="H58" i="1"/>
  <c r="H38" i="1"/>
  <c r="H84" i="1"/>
  <c r="H24" i="1"/>
</calcChain>
</file>

<file path=xl/sharedStrings.xml><?xml version="1.0" encoding="utf-8"?>
<sst xmlns="http://schemas.openxmlformats.org/spreadsheetml/2006/main" count="28" uniqueCount="25">
  <si>
    <t>OFFSET CALIBR</t>
  </si>
  <si>
    <t>WEIGHT ON PEDAL</t>
  </si>
  <si>
    <t>OFFSET ADJ</t>
  </si>
  <si>
    <t>PERCENT W WEIGHT</t>
  </si>
  <si>
    <t>RANGE TARGET</t>
  </si>
  <si>
    <t>TARGET W WEIGHT</t>
  </si>
  <si>
    <t>RANGE WEIGHT</t>
  </si>
  <si>
    <t>DELTA W WEIGHT</t>
  </si>
  <si>
    <t>RANGE ADJ</t>
  </si>
  <si>
    <t>RANGE TARGET MIN</t>
  </si>
  <si>
    <t>ANGLE ADJ</t>
  </si>
  <si>
    <t>RANGE TARGET MAX</t>
  </si>
  <si>
    <t>RANGE INCR</t>
  </si>
  <si>
    <t>STEP FOR HUMAN</t>
  </si>
  <si>
    <t>RANGE T/W</t>
  </si>
  <si>
    <t>CADENCE</t>
  </si>
  <si>
    <t>ANGLE COEFF</t>
  </si>
  <si>
    <t>HUMAN POWER WW</t>
  </si>
  <si>
    <t>STEP FOR POWER</t>
  </si>
  <si>
    <t>WEIGHT</t>
  </si>
  <si>
    <t>TORQUE TARGET</t>
  </si>
  <si>
    <t>TORQUE WEIGHT</t>
  </si>
  <si>
    <t>DELTA ADJ</t>
  </si>
  <si>
    <t>HUMAN POWER</t>
  </si>
  <si>
    <t>ANGLE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</si>
</sst>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0"/>
      <name val="Arial"/>
      <charset val="1"/>
    </font>
    <font>
      <sz val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49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right"/>
    </xf>
    <xf numFmtId="1" fontId="0" fillId="0" borderId="0" xfId="0" applyNumberFormat="1" applyAlignment="1" applyProtection="1">
      <alignment horizontal="center"/>
      <protection hidden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hidden="1"/>
    </xf>
    <xf numFmtId="2" fontId="0" fillId="0" borderId="0" xfId="0" applyNumberFormat="1" applyAlignment="1" applyProtection="1">
      <alignment horizontal="right"/>
      <protection hidden="1"/>
    </xf>
    <xf numFmtId="49" fontId="1" fillId="0" borderId="0" xfId="0" applyNumberFormat="1" applyFont="1" applyAlignment="1" applyProtection="1">
      <alignment horizontal="center"/>
      <protection hidden="1"/>
    </xf>
    <xf numFmtId="49" fontId="1" fillId="0" borderId="0" xfId="0" applyNumberFormat="1" applyFont="1" applyAlignment="1" applyProtection="1">
      <alignment horizontal="center" wrapText="1"/>
      <protection hidden="1"/>
    </xf>
    <xf numFmtId="164" fontId="1" fillId="0" borderId="0" xfId="0" applyNumberFormat="1" applyFont="1" applyAlignment="1" applyProtection="1">
      <alignment horizontal="center" wrapText="1"/>
      <protection hidden="1"/>
    </xf>
    <xf numFmtId="49" fontId="1" fillId="0" borderId="0" xfId="0" applyNumberFormat="1" applyFont="1" applyAlignment="1">
      <alignment horizontal="center"/>
    </xf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1" fontId="0" fillId="0" borderId="0" xfId="0" applyNumberFormat="1" applyProtection="1">
      <protection hidden="1"/>
    </xf>
    <xf numFmtId="1" fontId="0" fillId="0" borderId="0" xfId="0" applyNumberFormat="1"/>
    <xf numFmtId="2" fontId="0" fillId="0" borderId="0" xfId="0" applyNumberFormat="1"/>
    <xf numFmtId="1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BF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600" b="0" strike="noStrike" spc="-1">
                <a:solidFill>
                  <a:srgbClr val="000000"/>
                </a:solidFill>
                <a:latin typeface="Arial"/>
              </a:defRPr>
            </a:pPr>
            <a:r>
              <a:rPr lang="en-US" sz="1600" b="0" strike="noStrike" spc="-1">
                <a:solidFill>
                  <a:srgbClr val="000000"/>
                </a:solidFill>
                <a:latin typeface="Arial"/>
              </a:rPr>
              <a:t>Torque calibration</a:t>
            </a:r>
          </a:p>
        </c:rich>
      </c:tx>
      <c:layout>
        <c:manualLayout>
          <c:xMode val="edge"/>
          <c:yMode val="edge"/>
          <c:x val="0.34072345390898501"/>
          <c:y val="3.17209162145871E-2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36397091823003E-2"/>
          <c:y val="0.14135021097046399"/>
          <c:w val="0.73274391885827095"/>
          <c:h val="0.78157022302591905"/>
        </c:manualLayout>
      </c:layout>
      <c:lineChart>
        <c:grouping val="standard"/>
        <c:varyColors val="0"/>
        <c:ser>
          <c:idx val="0"/>
          <c:order val="0"/>
          <c:tx>
            <c:strRef>
              <c:f>Foglio1!$C$11</c:f>
              <c:strCache>
                <c:ptCount val="1"/>
                <c:pt idx="0">
                  <c:v>TORQUE WEIGHT</c:v>
                </c:pt>
              </c:strCache>
            </c:strRef>
          </c:tx>
          <c:spPr>
            <a:ln w="37800">
              <a:solidFill>
                <a:srgbClr val="FFBF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Foglio1!$A$12:$A$91</c:f>
              <c:numCache>
                <c:formatCode>General</c:formatCode>
                <c:ptCount val="8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</c:numCache>
            </c:numRef>
          </c:cat>
          <c:val>
            <c:numRef>
              <c:f>Foglio1!$C$12:$C$91</c:f>
              <c:numCache>
                <c:formatCode>0.0</c:formatCode>
                <c:ptCount val="80"/>
                <c:pt idx="0">
                  <c:v>0</c:v>
                </c:pt>
                <c:pt idx="1">
                  <c:v>5.55555555555555</c:v>
                </c:pt>
                <c:pt idx="2">
                  <c:v>10.55555555555555</c:v>
                </c:pt>
                <c:pt idx="3">
                  <c:v>15.55555555555555</c:v>
                </c:pt>
                <c:pt idx="4">
                  <c:v>20</c:v>
                </c:pt>
                <c:pt idx="5">
                  <c:v>24.44444444444445</c:v>
                </c:pt>
                <c:pt idx="6">
                  <c:v>28.8888888888889</c:v>
                </c:pt>
                <c:pt idx="7">
                  <c:v>33.33333333333335</c:v>
                </c:pt>
                <c:pt idx="8">
                  <c:v>37.7777777777778</c:v>
                </c:pt>
                <c:pt idx="9">
                  <c:v>41.66666666666665</c:v>
                </c:pt>
                <c:pt idx="10">
                  <c:v>45.55555555555555</c:v>
                </c:pt>
                <c:pt idx="11">
                  <c:v>48.8888888888889</c:v>
                </c:pt>
                <c:pt idx="12">
                  <c:v>51.666666666666501</c:v>
                </c:pt>
                <c:pt idx="13">
                  <c:v>54</c:v>
                </c:pt>
                <c:pt idx="14">
                  <c:v>56.111111111111001</c:v>
                </c:pt>
                <c:pt idx="15">
                  <c:v>57.777777777777999</c:v>
                </c:pt>
                <c:pt idx="16">
                  <c:v>59.222222222222001</c:v>
                </c:pt>
                <c:pt idx="17">
                  <c:v>60.4444444444445</c:v>
                </c:pt>
                <c:pt idx="18">
                  <c:v>61.5</c:v>
                </c:pt>
                <c:pt idx="19">
                  <c:v>62.4444444444445</c:v>
                </c:pt>
                <c:pt idx="20">
                  <c:v>63.333333333333499</c:v>
                </c:pt>
                <c:pt idx="21">
                  <c:v>64.111111111111001</c:v>
                </c:pt>
                <c:pt idx="22">
                  <c:v>64.888888888888999</c:v>
                </c:pt>
                <c:pt idx="23">
                  <c:v>65.5555555555555</c:v>
                </c:pt>
                <c:pt idx="24">
                  <c:v>66.222222222222001</c:v>
                </c:pt>
                <c:pt idx="25">
                  <c:v>66.777777777777999</c:v>
                </c:pt>
                <c:pt idx="26">
                  <c:v>67.333333333333499</c:v>
                </c:pt>
                <c:pt idx="27">
                  <c:v>67.777777777777999</c:v>
                </c:pt>
                <c:pt idx="28">
                  <c:v>68.222222222222001</c:v>
                </c:pt>
                <c:pt idx="29">
                  <c:v>68.5555555555555</c:v>
                </c:pt>
                <c:pt idx="30">
                  <c:v>68.888888888888999</c:v>
                </c:pt>
                <c:pt idx="31">
                  <c:v>69.166666666666501</c:v>
                </c:pt>
                <c:pt idx="32">
                  <c:v>69.4444444444445</c:v>
                </c:pt>
                <c:pt idx="33">
                  <c:v>69.722222222222001</c:v>
                </c:pt>
                <c:pt idx="34">
                  <c:v>70</c:v>
                </c:pt>
                <c:pt idx="35">
                  <c:v>70.277777777777999</c:v>
                </c:pt>
                <c:pt idx="36">
                  <c:v>70.5555555555555</c:v>
                </c:pt>
                <c:pt idx="37">
                  <c:v>70.8055555555555</c:v>
                </c:pt>
                <c:pt idx="38">
                  <c:v>71.0555555555555</c:v>
                </c:pt>
                <c:pt idx="39">
                  <c:v>71.3055555555555</c:v>
                </c:pt>
                <c:pt idx="40">
                  <c:v>71.5555555555555</c:v>
                </c:pt>
                <c:pt idx="41">
                  <c:v>71.8055555555555</c:v>
                </c:pt>
                <c:pt idx="42">
                  <c:v>72.0555555555555</c:v>
                </c:pt>
                <c:pt idx="43">
                  <c:v>72.3055555555555</c:v>
                </c:pt>
                <c:pt idx="44">
                  <c:v>72.5555555555555</c:v>
                </c:pt>
                <c:pt idx="45">
                  <c:v>72.8055555555555</c:v>
                </c:pt>
                <c:pt idx="46">
                  <c:v>73.0555555555555</c:v>
                </c:pt>
                <c:pt idx="47">
                  <c:v>73.277777777777501</c:v>
                </c:pt>
                <c:pt idx="48">
                  <c:v>73.5</c:v>
                </c:pt>
                <c:pt idx="49">
                  <c:v>73.722222222222001</c:v>
                </c:pt>
                <c:pt idx="50">
                  <c:v>73.9444444444445</c:v>
                </c:pt>
                <c:pt idx="51">
                  <c:v>74.166666666666501</c:v>
                </c:pt>
                <c:pt idx="52">
                  <c:v>74.388888888888999</c:v>
                </c:pt>
                <c:pt idx="53">
                  <c:v>74.611111111111001</c:v>
                </c:pt>
                <c:pt idx="54">
                  <c:v>74.833333333333499</c:v>
                </c:pt>
                <c:pt idx="55">
                  <c:v>75.0555555555555</c:v>
                </c:pt>
                <c:pt idx="56">
                  <c:v>75.266666666666495</c:v>
                </c:pt>
                <c:pt idx="57">
                  <c:v>75.477777777777504</c:v>
                </c:pt>
                <c:pt idx="58">
                  <c:v>75.688888888888997</c:v>
                </c:pt>
                <c:pt idx="59">
                  <c:v>75.900000000000006</c:v>
                </c:pt>
                <c:pt idx="60">
                  <c:v>76.111111111111001</c:v>
                </c:pt>
                <c:pt idx="61">
                  <c:v>76.322222222221995</c:v>
                </c:pt>
                <c:pt idx="62">
                  <c:v>76.533333333333502</c:v>
                </c:pt>
                <c:pt idx="63">
                  <c:v>76.744444444444497</c:v>
                </c:pt>
                <c:pt idx="64">
                  <c:v>76.955555555555506</c:v>
                </c:pt>
                <c:pt idx="65">
                  <c:v>77.166666666666501</c:v>
                </c:pt>
                <c:pt idx="66">
                  <c:v>77.377777777777496</c:v>
                </c:pt>
                <c:pt idx="67">
                  <c:v>77.577777777777499</c:v>
                </c:pt>
                <c:pt idx="68">
                  <c:v>77.777777777777999</c:v>
                </c:pt>
                <c:pt idx="69">
                  <c:v>77.977777777778002</c:v>
                </c:pt>
                <c:pt idx="70">
                  <c:v>78.177777777778005</c:v>
                </c:pt>
                <c:pt idx="71">
                  <c:v>78.377777777777993</c:v>
                </c:pt>
                <c:pt idx="72">
                  <c:v>78.577777777777996</c:v>
                </c:pt>
                <c:pt idx="73">
                  <c:v>78.777777777777999</c:v>
                </c:pt>
                <c:pt idx="74">
                  <c:v>78.977777777778002</c:v>
                </c:pt>
                <c:pt idx="75">
                  <c:v>79.177777777778005</c:v>
                </c:pt>
                <c:pt idx="76">
                  <c:v>79.377777777777993</c:v>
                </c:pt>
                <c:pt idx="77">
                  <c:v>79.577777777777996</c:v>
                </c:pt>
                <c:pt idx="78">
                  <c:v>79.777777777777999</c:v>
                </c:pt>
                <c:pt idx="79">
                  <c:v>79.977777777778002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B2-4F4F-BBFA-269E6E8F4DF6}"/>
            </c:ext>
          </c:extLst>
        </c:ser>
        <c:ser>
          <c:idx val="1"/>
          <c:order val="1"/>
          <c:tx>
            <c:strRef>
              <c:f>Foglio1!$B$11</c:f>
              <c:strCache>
                <c:ptCount val="1"/>
                <c:pt idx="0">
                  <c:v>TORQUE TARGET</c:v>
                </c:pt>
              </c:strCache>
            </c:strRef>
          </c:tx>
          <c:spPr>
            <a:ln w="37800">
              <a:solidFill>
                <a:srgbClr val="00A933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Foglio1!$A$12:$A$91</c:f>
              <c:numCache>
                <c:formatCode>General</c:formatCode>
                <c:ptCount val="8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</c:numCache>
            </c:numRef>
          </c:cat>
          <c:val>
            <c:numRef>
              <c:f>Foglio1!$B$12:$B$91</c:f>
              <c:numCache>
                <c:formatCode>0.0</c:formatCode>
                <c:ptCount val="80"/>
                <c:pt idx="0">
                  <c:v>0</c:v>
                </c:pt>
                <c:pt idx="1">
                  <c:v>11.1111111111111</c:v>
                </c:pt>
                <c:pt idx="2">
                  <c:v>21.1111111111111</c:v>
                </c:pt>
                <c:pt idx="3">
                  <c:v>31.1111111111111</c:v>
                </c:pt>
                <c:pt idx="4">
                  <c:v>40</c:v>
                </c:pt>
                <c:pt idx="5">
                  <c:v>48.8888888888889</c:v>
                </c:pt>
                <c:pt idx="6">
                  <c:v>57.7777777777778</c:v>
                </c:pt>
                <c:pt idx="7">
                  <c:v>66.6666666666667</c:v>
                </c:pt>
                <c:pt idx="8">
                  <c:v>75.5555555555556</c:v>
                </c:pt>
                <c:pt idx="9">
                  <c:v>83.3333333333333</c:v>
                </c:pt>
                <c:pt idx="10">
                  <c:v>91.1111111111111</c:v>
                </c:pt>
                <c:pt idx="11">
                  <c:v>97.7777777777778</c:v>
                </c:pt>
                <c:pt idx="12">
                  <c:v>103.333333333333</c:v>
                </c:pt>
                <c:pt idx="13">
                  <c:v>108</c:v>
                </c:pt>
                <c:pt idx="14">
                  <c:v>112.222222222222</c:v>
                </c:pt>
                <c:pt idx="15">
                  <c:v>115.555555555556</c:v>
                </c:pt>
                <c:pt idx="16">
                  <c:v>118.444444444444</c:v>
                </c:pt>
                <c:pt idx="17">
                  <c:v>120.888888888889</c:v>
                </c:pt>
                <c:pt idx="18">
                  <c:v>123</c:v>
                </c:pt>
                <c:pt idx="19">
                  <c:v>124.888888888889</c:v>
                </c:pt>
                <c:pt idx="20">
                  <c:v>126.666666666667</c:v>
                </c:pt>
                <c:pt idx="21">
                  <c:v>128.222222222222</c:v>
                </c:pt>
                <c:pt idx="22">
                  <c:v>129.777777777778</c:v>
                </c:pt>
                <c:pt idx="23">
                  <c:v>131.111111111111</c:v>
                </c:pt>
                <c:pt idx="24">
                  <c:v>132.444444444444</c:v>
                </c:pt>
                <c:pt idx="25">
                  <c:v>133.555555555556</c:v>
                </c:pt>
                <c:pt idx="26">
                  <c:v>134.666666666667</c:v>
                </c:pt>
                <c:pt idx="27">
                  <c:v>135.555555555556</c:v>
                </c:pt>
                <c:pt idx="28">
                  <c:v>136.444444444444</c:v>
                </c:pt>
                <c:pt idx="29">
                  <c:v>137.111111111111</c:v>
                </c:pt>
                <c:pt idx="30">
                  <c:v>137.777777777778</c:v>
                </c:pt>
                <c:pt idx="31">
                  <c:v>138.333333333333</c:v>
                </c:pt>
                <c:pt idx="32">
                  <c:v>138.888888888889</c:v>
                </c:pt>
                <c:pt idx="33">
                  <c:v>139.444444444444</c:v>
                </c:pt>
                <c:pt idx="34">
                  <c:v>140</c:v>
                </c:pt>
                <c:pt idx="35">
                  <c:v>140.555555555556</c:v>
                </c:pt>
                <c:pt idx="36">
                  <c:v>141.111111111111</c:v>
                </c:pt>
                <c:pt idx="37">
                  <c:v>141.611111111111</c:v>
                </c:pt>
                <c:pt idx="38">
                  <c:v>142.111111111111</c:v>
                </c:pt>
                <c:pt idx="39">
                  <c:v>142.611111111111</c:v>
                </c:pt>
                <c:pt idx="40">
                  <c:v>143.111111111111</c:v>
                </c:pt>
                <c:pt idx="41">
                  <c:v>143.611111111111</c:v>
                </c:pt>
                <c:pt idx="42">
                  <c:v>144.111111111111</c:v>
                </c:pt>
                <c:pt idx="43">
                  <c:v>144.611111111111</c:v>
                </c:pt>
                <c:pt idx="44">
                  <c:v>145.111111111111</c:v>
                </c:pt>
                <c:pt idx="45">
                  <c:v>145.611111111111</c:v>
                </c:pt>
                <c:pt idx="46">
                  <c:v>146.111111111111</c:v>
                </c:pt>
                <c:pt idx="47">
                  <c:v>146.555555555555</c:v>
                </c:pt>
                <c:pt idx="48">
                  <c:v>147</c:v>
                </c:pt>
                <c:pt idx="49">
                  <c:v>147.444444444444</c:v>
                </c:pt>
                <c:pt idx="50">
                  <c:v>147.888888888889</c:v>
                </c:pt>
                <c:pt idx="51">
                  <c:v>148.333333333333</c:v>
                </c:pt>
                <c:pt idx="52">
                  <c:v>148.777777777778</c:v>
                </c:pt>
                <c:pt idx="53">
                  <c:v>149.222222222222</c:v>
                </c:pt>
                <c:pt idx="54">
                  <c:v>149.666666666667</c:v>
                </c:pt>
                <c:pt idx="55">
                  <c:v>150.111111111111</c:v>
                </c:pt>
                <c:pt idx="56">
                  <c:v>150.53333333333299</c:v>
                </c:pt>
                <c:pt idx="57">
                  <c:v>150.95555555555501</c:v>
                </c:pt>
                <c:pt idx="58">
                  <c:v>151.37777777777799</c:v>
                </c:pt>
                <c:pt idx="59">
                  <c:v>151.80000000000001</c:v>
                </c:pt>
                <c:pt idx="60">
                  <c:v>152.222222222222</c:v>
                </c:pt>
                <c:pt idx="61">
                  <c:v>152.64444444444399</c:v>
                </c:pt>
                <c:pt idx="62">
                  <c:v>153.066666666667</c:v>
                </c:pt>
                <c:pt idx="63">
                  <c:v>153.48888888888899</c:v>
                </c:pt>
                <c:pt idx="64">
                  <c:v>153.91111111111101</c:v>
                </c:pt>
                <c:pt idx="65">
                  <c:v>154.333333333333</c:v>
                </c:pt>
                <c:pt idx="66">
                  <c:v>154.75555555555499</c:v>
                </c:pt>
                <c:pt idx="67">
                  <c:v>155.155555555555</c:v>
                </c:pt>
                <c:pt idx="68">
                  <c:v>155.555555555556</c:v>
                </c:pt>
                <c:pt idx="69">
                  <c:v>155.955555555556</c:v>
                </c:pt>
                <c:pt idx="70">
                  <c:v>156.35555555555601</c:v>
                </c:pt>
                <c:pt idx="71">
                  <c:v>156.75555555555599</c:v>
                </c:pt>
                <c:pt idx="72">
                  <c:v>157.15555555555599</c:v>
                </c:pt>
                <c:pt idx="73">
                  <c:v>157.555555555556</c:v>
                </c:pt>
                <c:pt idx="74">
                  <c:v>157.955555555556</c:v>
                </c:pt>
                <c:pt idx="75">
                  <c:v>158.35555555555601</c:v>
                </c:pt>
                <c:pt idx="76">
                  <c:v>158.75555555555599</c:v>
                </c:pt>
                <c:pt idx="77">
                  <c:v>159.15555555555599</c:v>
                </c:pt>
                <c:pt idx="78">
                  <c:v>159.555555555556</c:v>
                </c:pt>
                <c:pt idx="79">
                  <c:v>159.955555555556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B2-4F4F-BBFA-269E6E8F4DF6}"/>
            </c:ext>
          </c:extLst>
        </c:ser>
        <c:ser>
          <c:idx val="2"/>
          <c:order val="2"/>
          <c:tx>
            <c:strRef>
              <c:f>Foglio1!$F$11</c:f>
              <c:strCache>
                <c:ptCount val="1"/>
                <c:pt idx="0">
                  <c:v>RANGE ADJ</c:v>
                </c:pt>
              </c:strCache>
            </c:strRef>
          </c:tx>
          <c:spPr>
            <a:ln w="378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Foglio1!$A$12:$A$91</c:f>
              <c:numCache>
                <c:formatCode>General</c:formatCode>
                <c:ptCount val="8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</c:numCache>
            </c:numRef>
          </c:cat>
          <c:val>
            <c:numRef>
              <c:f>Foglio1!$F$12:$F$91</c:f>
              <c:numCache>
                <c:formatCode>0.0</c:formatCode>
                <c:ptCount val="80"/>
                <c:pt idx="0">
                  <c:v>-3.5107438016528927</c:v>
                </c:pt>
                <c:pt idx="1">
                  <c:v>3.3924261554943298</c:v>
                </c:pt>
                <c:pt idx="2">
                  <c:v>10.168687346954384</c:v>
                </c:pt>
                <c:pt idx="3">
                  <c:v>17.478703703703694</c:v>
                </c:pt>
                <c:pt idx="4">
                  <c:v>24.424586776859506</c:v>
                </c:pt>
                <c:pt idx="5">
                  <c:v>31.792202326293246</c:v>
                </c:pt>
                <c:pt idx="6">
                  <c:v>39.581550352004918</c:v>
                </c:pt>
                <c:pt idx="7">
                  <c:v>47.792630853994524</c:v>
                </c:pt>
                <c:pt idx="8">
                  <c:v>56.425443832262047</c:v>
                </c:pt>
                <c:pt idx="9">
                  <c:v>64.325107610192802</c:v>
                </c:pt>
                <c:pt idx="10">
                  <c:v>72.547660315273944</c:v>
                </c:pt>
                <c:pt idx="11">
                  <c:v>79.852555861646806</c:v>
                </c:pt>
                <c:pt idx="12">
                  <c:v>86.121181990357741</c:v>
                </c:pt>
                <c:pt idx="13">
                  <c:v>91.51413842975208</c:v>
                </c:pt>
                <c:pt idx="14">
                  <c:v>96.493641433271861</c:v>
                </c:pt>
                <c:pt idx="15">
                  <c:v>100.49204162840579</c:v>
                </c:pt>
                <c:pt idx="16">
                  <c:v>104.00529386669673</c:v>
                </c:pt>
                <c:pt idx="17">
                  <c:v>107.01283868992972</c:v>
                </c:pt>
                <c:pt idx="18">
                  <c:v>109.6359301394628</c:v>
                </c:pt>
                <c:pt idx="19">
                  <c:v>112.00307078359367</c:v>
                </c:pt>
                <c:pt idx="20">
                  <c:v>114.24836432506929</c:v>
                </c:pt>
                <c:pt idx="21">
                  <c:v>116.22683427073738</c:v>
                </c:pt>
                <c:pt idx="22">
                  <c:v>118.21821977349276</c:v>
                </c:pt>
                <c:pt idx="23">
                  <c:v>119.93540136210575</c:v>
                </c:pt>
                <c:pt idx="24">
                  <c:v>121.66207193143501</c:v>
                </c:pt>
                <c:pt idx="25">
                  <c:v>123.10821259948023</c:v>
                </c:pt>
                <c:pt idx="26">
                  <c:v>124.56094283746599</c:v>
                </c:pt>
                <c:pt idx="27">
                  <c:v>125.72787151821299</c:v>
                </c:pt>
                <c:pt idx="28">
                  <c:v>126.89901752372148</c:v>
                </c:pt>
                <c:pt idx="29">
                  <c:v>127.7801446472297</c:v>
                </c:pt>
                <c:pt idx="30">
                  <c:v>128.66364401591704</c:v>
                </c:pt>
                <c:pt idx="31">
                  <c:v>129.40170562155606</c:v>
                </c:pt>
                <c:pt idx="32">
                  <c:v>130.14141461968183</c:v>
                </c:pt>
                <c:pt idx="33">
                  <c:v>130.88277101029172</c:v>
                </c:pt>
                <c:pt idx="34">
                  <c:v>131.62577479338842</c:v>
                </c:pt>
                <c:pt idx="35">
                  <c:v>132.37042596897061</c:v>
                </c:pt>
                <c:pt idx="36">
                  <c:v>133.1167245370369</c:v>
                </c:pt>
                <c:pt idx="37">
                  <c:v>133.78980176887228</c:v>
                </c:pt>
                <c:pt idx="38">
                  <c:v>134.46421338862089</c:v>
                </c:pt>
                <c:pt idx="39">
                  <c:v>135.13995939628276</c:v>
                </c:pt>
                <c:pt idx="40">
                  <c:v>135.81703979185784</c:v>
                </c:pt>
                <c:pt idx="41">
                  <c:v>136.49545457534612</c:v>
                </c:pt>
                <c:pt idx="42">
                  <c:v>137.17520374674763</c:v>
                </c:pt>
                <c:pt idx="43">
                  <c:v>137.85628730606234</c:v>
                </c:pt>
                <c:pt idx="44">
                  <c:v>138.53870525329035</c:v>
                </c:pt>
                <c:pt idx="45">
                  <c:v>139.22245758843152</c:v>
                </c:pt>
                <c:pt idx="46">
                  <c:v>139.90754431148591</c:v>
                </c:pt>
                <c:pt idx="47">
                  <c:v>140.51763051442381</c:v>
                </c:pt>
                <c:pt idx="48">
                  <c:v>141.12877104855369</c:v>
                </c:pt>
                <c:pt idx="49">
                  <c:v>141.74096591387297</c:v>
                </c:pt>
                <c:pt idx="50">
                  <c:v>142.3542151103843</c:v>
                </c:pt>
                <c:pt idx="51">
                  <c:v>142.96851863808496</c:v>
                </c:pt>
                <c:pt idx="52">
                  <c:v>143.58387649697767</c:v>
                </c:pt>
                <c:pt idx="53">
                  <c:v>144.2002886870597</c:v>
                </c:pt>
                <c:pt idx="54">
                  <c:v>144.81775520833381</c:v>
                </c:pt>
                <c:pt idx="55">
                  <c:v>145.43627606079724</c:v>
                </c:pt>
                <c:pt idx="56">
                  <c:v>146.02484744490309</c:v>
                </c:pt>
                <c:pt idx="57">
                  <c:v>146.6143703629086</c:v>
                </c:pt>
                <c:pt idx="58">
                  <c:v>147.20484481481512</c:v>
                </c:pt>
                <c:pt idx="59">
                  <c:v>147.79627080061985</c:v>
                </c:pt>
                <c:pt idx="60">
                  <c:v>148.38864832032414</c:v>
                </c:pt>
                <c:pt idx="61">
                  <c:v>148.98197737392806</c:v>
                </c:pt>
                <c:pt idx="62">
                  <c:v>149.57625796143296</c:v>
                </c:pt>
                <c:pt idx="63">
                  <c:v>150.17149008283607</c:v>
                </c:pt>
                <c:pt idx="64">
                  <c:v>150.76767373813883</c:v>
                </c:pt>
                <c:pt idx="65">
                  <c:v>151.36480892734113</c:v>
                </c:pt>
                <c:pt idx="66">
                  <c:v>151.96289565044302</c:v>
                </c:pt>
                <c:pt idx="67">
                  <c:v>152.53038185567718</c:v>
                </c:pt>
                <c:pt idx="68">
                  <c:v>153.09872206917723</c:v>
                </c:pt>
                <c:pt idx="69">
                  <c:v>153.66791629094033</c:v>
                </c:pt>
                <c:pt idx="70">
                  <c:v>154.23796452096786</c:v>
                </c:pt>
                <c:pt idx="71">
                  <c:v>154.8088667592599</c:v>
                </c:pt>
                <c:pt idx="72">
                  <c:v>155.38062300581632</c:v>
                </c:pt>
                <c:pt idx="73">
                  <c:v>155.95323326063732</c:v>
                </c:pt>
                <c:pt idx="74">
                  <c:v>156.52669752372273</c:v>
                </c:pt>
                <c:pt idx="75">
                  <c:v>157.10101579507261</c:v>
                </c:pt>
                <c:pt idx="76">
                  <c:v>157.67618807468688</c:v>
                </c:pt>
                <c:pt idx="77">
                  <c:v>158.2522143625657</c:v>
                </c:pt>
                <c:pt idx="78">
                  <c:v>158.82909465870895</c:v>
                </c:pt>
                <c:pt idx="79">
                  <c:v>159.40682896311668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B2-4F4F-BBFA-269E6E8F4DF6}"/>
            </c:ext>
          </c:extLst>
        </c:ser>
        <c:ser>
          <c:idx val="3"/>
          <c:order val="3"/>
          <c:tx>
            <c:strRef>
              <c:f>Foglio1!$G$11</c:f>
              <c:strCache>
                <c:ptCount val="1"/>
                <c:pt idx="0">
                  <c:v>ANGLE ADJ</c:v>
                </c:pt>
              </c:strCache>
            </c:strRef>
          </c:tx>
          <c:spPr>
            <a:ln w="28800">
              <a:solidFill>
                <a:srgbClr val="2A6099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Foglio1!$A$12:$A$91</c:f>
              <c:numCache>
                <c:formatCode>General</c:formatCode>
                <c:ptCount val="8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</c:numCache>
            </c:numRef>
          </c:cat>
          <c:val>
            <c:numRef>
              <c:f>Foglio1!$G$12:$G$91</c:f>
              <c:numCache>
                <c:formatCode>0.0</c:formatCode>
                <c:ptCount val="80"/>
                <c:pt idx="0">
                  <c:v>-4.9025410621431629</c:v>
                </c:pt>
                <c:pt idx="1">
                  <c:v>4.6590851920030776</c:v>
                </c:pt>
                <c:pt idx="2">
                  <c:v>13.742681211611721</c:v>
                </c:pt>
                <c:pt idx="3">
                  <c:v>23.222333625567426</c:v>
                </c:pt>
                <c:pt idx="4">
                  <c:v>31.937305856738977</c:v>
                </c:pt>
                <c:pt idx="5">
                  <c:v>40.885029373862878</c:v>
                </c:pt>
                <c:pt idx="6">
                  <c:v>50.029253906560278</c:v>
                </c:pt>
                <c:pt idx="7">
                  <c:v>59.335030309506372</c:v>
                </c:pt>
                <c:pt idx="8">
                  <c:v>68.768915885151898</c:v>
                </c:pt>
                <c:pt idx="9">
                  <c:v>77.103635256598793</c:v>
                </c:pt>
                <c:pt idx="10">
                  <c:v>85.491927317814643</c:v>
                </c:pt>
                <c:pt idx="11">
                  <c:v>92.7100552137682</c:v>
                </c:pt>
                <c:pt idx="12">
                  <c:v>98.736319689062796</c:v>
                </c:pt>
                <c:pt idx="13">
                  <c:v>103.80131899001364</c:v>
                </c:pt>
                <c:pt idx="14">
                  <c:v>108.38310074280611</c:v>
                </c:pt>
                <c:pt idx="15">
                  <c:v>111.99802048910293</c:v>
                </c:pt>
                <c:pt idx="16">
                  <c:v>115.1283176626749</c:v>
                </c:pt>
                <c:pt idx="17">
                  <c:v>117.77453295556546</c:v>
                </c:pt>
                <c:pt idx="18">
                  <c:v>120.05769577488336</c:v>
                </c:pt>
                <c:pt idx="19">
                  <c:v>122.09855286588247</c:v>
                </c:pt>
                <c:pt idx="20">
                  <c:v>124.01747546029623</c:v>
                </c:pt>
                <c:pt idx="21">
                  <c:v>125.69490569876639</c:v>
                </c:pt>
                <c:pt idx="22">
                  <c:v>127.37070730117205</c:v>
                </c:pt>
                <c:pt idx="23">
                  <c:v>128.80573412931597</c:v>
                </c:pt>
                <c:pt idx="24">
                  <c:v>130.23942460038324</c:v>
                </c:pt>
                <c:pt idx="25">
                  <c:v>131.43310035785362</c:v>
                </c:pt>
                <c:pt idx="26">
                  <c:v>132.62576838343847</c:v>
                </c:pt>
                <c:pt idx="27">
                  <c:v>133.579153374616</c:v>
                </c:pt>
                <c:pt idx="28">
                  <c:v>134.53185273893985</c:v>
                </c:pt>
                <c:pt idx="29">
                  <c:v>135.24591662184525</c:v>
                </c:pt>
                <c:pt idx="30">
                  <c:v>135.95957741065024</c:v>
                </c:pt>
                <c:pt idx="31">
                  <c:v>136.5539814967357</c:v>
                </c:pt>
                <c:pt idx="32">
                  <c:v>137.14809630337106</c:v>
                </c:pt>
                <c:pt idx="33">
                  <c:v>137.74191762479592</c:v>
                </c:pt>
                <c:pt idx="34">
                  <c:v>138.33544128337104</c:v>
                </c:pt>
                <c:pt idx="35">
                  <c:v>138.92866312950642</c:v>
                </c:pt>
                <c:pt idx="36">
                  <c:v>139.52157904159867</c:v>
                </c:pt>
                <c:pt idx="37">
                  <c:v>140.05493840487253</c:v>
                </c:pt>
                <c:pt idx="38">
                  <c:v>140.58804368033151</c:v>
                </c:pt>
                <c:pt idx="39">
                  <c:v>141.12089192120908</c:v>
                </c:pt>
                <c:pt idx="40">
                  <c:v>141.65348019893332</c:v>
                </c:pt>
                <c:pt idx="41">
                  <c:v>142.18580560308632</c:v>
                </c:pt>
                <c:pt idx="42">
                  <c:v>142.71786524136331</c:v>
                </c:pt>
                <c:pt idx="43">
                  <c:v>143.24965623953108</c:v>
                </c:pt>
                <c:pt idx="44">
                  <c:v>143.78117574138645</c:v>
                </c:pt>
                <c:pt idx="45">
                  <c:v>144.3124209087141</c:v>
                </c:pt>
                <c:pt idx="46">
                  <c:v>144.8433889212443</c:v>
                </c:pt>
                <c:pt idx="47">
                  <c:v>145.31512554890202</c:v>
                </c:pt>
                <c:pt idx="48">
                  <c:v>145.78663901924784</c:v>
                </c:pt>
                <c:pt idx="49">
                  <c:v>146.25792738706193</c:v>
                </c:pt>
                <c:pt idx="50">
                  <c:v>146.72898871822983</c:v>
                </c:pt>
                <c:pt idx="51">
                  <c:v>147.19982108971024</c:v>
                </c:pt>
                <c:pt idx="52">
                  <c:v>147.67042258951855</c:v>
                </c:pt>
                <c:pt idx="53">
                  <c:v>148.14079131669394</c:v>
                </c:pt>
                <c:pt idx="54">
                  <c:v>148.6109253812829</c:v>
                </c:pt>
                <c:pt idx="55">
                  <c:v>149.08082290430582</c:v>
                </c:pt>
                <c:pt idx="56">
                  <c:v>149.52700475300864</c:v>
                </c:pt>
                <c:pt idx="57">
                  <c:v>149.97296984451484</c:v>
                </c:pt>
                <c:pt idx="58">
                  <c:v>150.41871659524452</c:v>
                </c:pt>
                <c:pt idx="59">
                  <c:v>150.86424343047597</c:v>
                </c:pt>
                <c:pt idx="60">
                  <c:v>151.30954878433201</c:v>
                </c:pt>
                <c:pt idx="61">
                  <c:v>151.75463109975612</c:v>
                </c:pt>
                <c:pt idx="62">
                  <c:v>152.19948882849414</c:v>
                </c:pt>
                <c:pt idx="63">
                  <c:v>152.64412043107015</c:v>
                </c:pt>
                <c:pt idx="64">
                  <c:v>153.08852437677248</c:v>
                </c:pt>
                <c:pt idx="65">
                  <c:v>153.532699143629</c:v>
                </c:pt>
                <c:pt idx="66">
                  <c:v>153.97664321838812</c:v>
                </c:pt>
                <c:pt idx="67">
                  <c:v>154.39700765283641</c:v>
                </c:pt>
                <c:pt idx="68">
                  <c:v>154.81716241702944</c:v>
                </c:pt>
                <c:pt idx="69">
                  <c:v>155.23710624585149</c:v>
                </c:pt>
                <c:pt idx="70">
                  <c:v>155.6568378811497</c:v>
                </c:pt>
                <c:pt idx="71">
                  <c:v>156.07635607171389</c:v>
                </c:pt>
                <c:pt idx="72">
                  <c:v>156.49565957326138</c:v>
                </c:pt>
                <c:pt idx="73">
                  <c:v>156.91474714842155</c:v>
                </c:pt>
                <c:pt idx="74">
                  <c:v>157.33361756671903</c:v>
                </c:pt>
                <c:pt idx="75">
                  <c:v>157.75226960455802</c:v>
                </c:pt>
                <c:pt idx="76">
                  <c:v>158.17070204520593</c:v>
                </c:pt>
                <c:pt idx="77">
                  <c:v>158.58891367877735</c:v>
                </c:pt>
                <c:pt idx="78">
                  <c:v>159.00690330221715</c:v>
                </c:pt>
                <c:pt idx="79">
                  <c:v>159.42466971928474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B2-4F4F-BBFA-269E6E8F4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smooth val="0"/>
        <c:axId val="11591415"/>
        <c:axId val="30134226"/>
      </c:lineChart>
      <c:catAx>
        <c:axId val="11591415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1200" b="0" strike="noStrike" spc="-1">
                    <a:solidFill>
                      <a:srgbClr val="000000"/>
                    </a:solidFill>
                    <a:latin typeface="Arial"/>
                  </a:defRPr>
                </a:pPr>
                <a:r>
                  <a:rPr lang="en-US" sz="1200" b="0" strike="noStrike" spc="-1">
                    <a:solidFill>
                      <a:srgbClr val="000000"/>
                    </a:solidFill>
                    <a:latin typeface="Arial"/>
                  </a:rPr>
                  <a:t>Weight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30134226"/>
        <c:crosses val="autoZero"/>
        <c:auto val="1"/>
        <c:lblAlgn val="ctr"/>
        <c:lblOffset val="100"/>
        <c:noMultiLvlLbl val="0"/>
      </c:catAx>
      <c:valAx>
        <c:axId val="30134226"/>
        <c:scaling>
          <c:orientation val="minMax"/>
          <c:max val="198"/>
          <c:min val="-2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sz="1200" b="0" strike="noStrike" spc="-1">
                    <a:solidFill>
                      <a:srgbClr val="000000"/>
                    </a:solidFill>
                    <a:latin typeface="Arial"/>
                  </a:defRPr>
                </a:pPr>
                <a:r>
                  <a:rPr lang="en-US" sz="1200" b="0" strike="noStrike" spc="-1">
                    <a:solidFill>
                      <a:srgbClr val="000000"/>
                    </a:solidFill>
                    <a:latin typeface="Arial"/>
                  </a:rPr>
                  <a:t>Range</a:t>
                </a:r>
              </a:p>
            </c:rich>
          </c:tx>
          <c:layout>
            <c:manualLayout>
              <c:xMode val="edge"/>
              <c:yMode val="edge"/>
              <c:x val="0.83946683421595902"/>
              <c:y val="0.39135021097046402"/>
            </c:manualLayout>
          </c:layout>
          <c:overlay val="0"/>
          <c:spPr>
            <a:noFill/>
            <a:ln w="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11591415"/>
        <c:crossesAt val="1"/>
        <c:crossBetween val="midCat"/>
        <c:majorUnit val="20"/>
      </c:valAx>
      <c:spPr>
        <a:noFill/>
        <a:ln w="0"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79244252658853653"/>
          <c:y val="0.46025774928492408"/>
          <c:w val="0.2057155824504508"/>
          <c:h val="0.24191651931574223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sz="1200" b="0" strike="noStrike" spc="-1">
              <a:solidFill>
                <a:srgbClr val="000000"/>
              </a:solidFill>
              <a:latin typeface="Arial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0"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362483</xdr:colOff>
      <xdr:row>10</xdr:row>
      <xdr:rowOff>152939</xdr:rowOff>
    </xdr:from>
    <xdr:to>
      <xdr:col>23</xdr:col>
      <xdr:colOff>43892</xdr:colOff>
      <xdr:row>39</xdr:row>
      <xdr:rowOff>99747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95"/>
  <sheetViews>
    <sheetView tabSelected="1" zoomScale="130" zoomScaleNormal="130" workbookViewId="0">
      <selection activeCell="G9" sqref="G9"/>
    </sheetView>
  </sheetViews>
  <sheetFormatPr defaultColWidth="9.06640625" defaultRowHeight="12.75" x14ac:dyDescent="0.35"/>
  <cols>
    <col min="1" max="1" width="13.53125" customWidth="1"/>
    <col min="2" max="5" width="8.06640625" customWidth="1"/>
    <col min="6" max="6" width="8.06640625" style="1" customWidth="1"/>
    <col min="7" max="7" width="8.265625" style="1" customWidth="1"/>
    <col min="8" max="9" width="8" style="1" customWidth="1"/>
    <col min="10" max="10" width="8" customWidth="1"/>
    <col min="1022" max="1024" width="11.53125" customWidth="1"/>
  </cols>
  <sheetData>
    <row r="1" spans="1:1024" s="6" customFormat="1" ht="12.75" customHeight="1" x14ac:dyDescent="0.35">
      <c r="A1" s="2" t="s">
        <v>0</v>
      </c>
      <c r="B1" s="3">
        <v>6</v>
      </c>
      <c r="C1" s="4">
        <f>B1*B4/B3</f>
        <v>3</v>
      </c>
      <c r="D1" s="4"/>
      <c r="E1" s="20" t="s">
        <v>1</v>
      </c>
      <c r="F1" s="20"/>
      <c r="G1" s="5">
        <v>24</v>
      </c>
      <c r="H1" s="5"/>
      <c r="I1" s="5"/>
      <c r="AMH1"/>
      <c r="AMI1"/>
      <c r="AMJ1"/>
    </row>
    <row r="2" spans="1:1024" s="6" customFormat="1" ht="12.75" customHeight="1" x14ac:dyDescent="0.35">
      <c r="A2" s="7" t="s">
        <v>2</v>
      </c>
      <c r="B2" s="8">
        <v>0</v>
      </c>
      <c r="C2" s="4">
        <f>(B2+20)*B4/B3</f>
        <v>10</v>
      </c>
      <c r="D2" s="4">
        <f>B2/B8</f>
        <v>0</v>
      </c>
      <c r="E2" s="20" t="s">
        <v>3</v>
      </c>
      <c r="F2" s="20"/>
      <c r="G2" s="5">
        <v>75</v>
      </c>
      <c r="H2" s="5"/>
      <c r="I2" s="5"/>
      <c r="AMH2"/>
      <c r="AMI2"/>
      <c r="AMJ2"/>
    </row>
    <row r="3" spans="1:1024" s="6" customFormat="1" ht="12.75" customHeight="1" x14ac:dyDescent="0.35">
      <c r="A3" s="7" t="s">
        <v>4</v>
      </c>
      <c r="B3" s="3">
        <v>160</v>
      </c>
      <c r="C3" s="4">
        <f>(B3/B8*B7*((B3/B8*B7/B9+B9)/B9))*(100+C5)/100</f>
        <v>159.47107438016528</v>
      </c>
      <c r="D3" s="4"/>
      <c r="E3" s="20" t="s">
        <v>5</v>
      </c>
      <c r="F3" s="20"/>
      <c r="G3" s="5">
        <f>B3*G2/100</f>
        <v>120</v>
      </c>
      <c r="H3" s="5"/>
      <c r="I3" s="5"/>
      <c r="AMH3"/>
      <c r="AMI3"/>
      <c r="AMJ3"/>
    </row>
    <row r="4" spans="1:1024" s="6" customFormat="1" ht="12.75" customHeight="1" x14ac:dyDescent="0.35">
      <c r="A4" s="7" t="s">
        <v>6</v>
      </c>
      <c r="B4" s="8">
        <v>80</v>
      </c>
      <c r="C4" s="4"/>
      <c r="D4" s="4"/>
      <c r="E4" s="20" t="s">
        <v>7</v>
      </c>
      <c r="F4" s="20"/>
      <c r="G4" s="5">
        <f>(((G3*G5)/B3)*(100+C5)/100)*((G3-C1+D2-((D2*G3)/B3)))/G3</f>
        <v>116.61322314049585</v>
      </c>
      <c r="H4" s="5"/>
      <c r="I4" s="5"/>
      <c r="AMH4"/>
      <c r="AMI4"/>
      <c r="AMJ4"/>
    </row>
    <row r="5" spans="1:1024" s="6" customFormat="1" ht="12.75" customHeight="1" x14ac:dyDescent="0.35">
      <c r="A5" s="7" t="s">
        <v>8</v>
      </c>
      <c r="B5" s="8">
        <v>0</v>
      </c>
      <c r="C5" s="4">
        <f>B5+20</f>
        <v>20</v>
      </c>
      <c r="D5" s="4"/>
      <c r="E5" s="20" t="s">
        <v>9</v>
      </c>
      <c r="F5" s="20"/>
      <c r="G5" s="5">
        <f>(B3/B8*B7*((B3/B8*B7/B9+B9)/B9))</f>
        <v>132.89256198347107</v>
      </c>
      <c r="H5" s="5"/>
      <c r="I5" s="5"/>
      <c r="AMH5"/>
      <c r="AMI5"/>
      <c r="AMJ5"/>
    </row>
    <row r="6" spans="1:1024" s="6" customFormat="1" ht="12.75" customHeight="1" x14ac:dyDescent="0.35">
      <c r="A6" s="7" t="s">
        <v>10</v>
      </c>
      <c r="B6" s="8">
        <v>0</v>
      </c>
      <c r="C6" s="4">
        <f>B6+21</f>
        <v>21</v>
      </c>
      <c r="D6" s="4">
        <f>INDEX(J12:J52,C6)</f>
        <v>36</v>
      </c>
      <c r="E6" s="20" t="s">
        <v>11</v>
      </c>
      <c r="F6" s="20"/>
      <c r="G6" s="5">
        <f>((G5*(100+C5))/100)</f>
        <v>159.47107438016528</v>
      </c>
      <c r="H6" s="5"/>
      <c r="I6" s="5"/>
      <c r="AMH6"/>
      <c r="AMI6"/>
      <c r="AMJ6"/>
    </row>
    <row r="7" spans="1:1024" s="6" customFormat="1" ht="12.75" customHeight="1" x14ac:dyDescent="0.35">
      <c r="A7" s="9" t="s">
        <v>12</v>
      </c>
      <c r="B7" s="10">
        <f>B8/2</f>
        <v>1</v>
      </c>
      <c r="C7" s="4"/>
      <c r="D7" s="4"/>
      <c r="E7" s="20" t="s">
        <v>13</v>
      </c>
      <c r="F7" s="20"/>
      <c r="G7" s="5">
        <f>(G1*167) /((G4*G6) /(G6-(((G6-G4)*10) /D6)))</f>
        <v>31.804211964867026</v>
      </c>
      <c r="H7" s="5"/>
      <c r="I7" s="5"/>
      <c r="AMH7"/>
      <c r="AMI7"/>
      <c r="AMJ7"/>
    </row>
    <row r="8" spans="1:1024" s="6" customFormat="1" ht="12.75" customHeight="1" x14ac:dyDescent="0.35">
      <c r="A8" s="9" t="s">
        <v>14</v>
      </c>
      <c r="B8" s="10">
        <f>B3/B4</f>
        <v>2</v>
      </c>
      <c r="C8" s="4"/>
      <c r="D8" s="4"/>
      <c r="E8" s="20" t="s">
        <v>15</v>
      </c>
      <c r="F8" s="20"/>
      <c r="G8" s="5">
        <v>80</v>
      </c>
      <c r="H8" s="5"/>
      <c r="I8" s="5"/>
      <c r="AMH8"/>
      <c r="AMI8"/>
      <c r="AMJ8"/>
    </row>
    <row r="9" spans="1:1024" s="6" customFormat="1" ht="12.75" customHeight="1" x14ac:dyDescent="0.35">
      <c r="A9" s="9" t="s">
        <v>16</v>
      </c>
      <c r="B9" s="10">
        <v>11</v>
      </c>
      <c r="C9" s="4"/>
      <c r="D9" s="4"/>
      <c r="E9" s="20" t="s">
        <v>17</v>
      </c>
      <c r="F9" s="20"/>
      <c r="G9" s="5">
        <f>INDEX(H12:H91,G1)</f>
        <v>317.87091058431776</v>
      </c>
      <c r="H9" s="5"/>
      <c r="I9" s="5"/>
      <c r="AMH9"/>
      <c r="AMI9"/>
      <c r="AMJ9"/>
    </row>
    <row r="10" spans="1:1024" s="6" customFormat="1" ht="12.75" customHeight="1" x14ac:dyDescent="0.35">
      <c r="A10" s="9"/>
      <c r="B10" s="10"/>
      <c r="E10" s="20" t="s">
        <v>18</v>
      </c>
      <c r="F10" s="20"/>
      <c r="G10" s="5">
        <f>((G1*1670)/(B3*G2/100)+5)/10</f>
        <v>33.9</v>
      </c>
      <c r="H10" s="5"/>
      <c r="I10" s="5"/>
      <c r="AMH10"/>
      <c r="AMI10"/>
      <c r="AMJ10"/>
    </row>
    <row r="11" spans="1:1024" s="14" customFormat="1" ht="22.8" customHeight="1" x14ac:dyDescent="0.35">
      <c r="A11" s="11" t="s">
        <v>19</v>
      </c>
      <c r="B11" s="12" t="s">
        <v>20</v>
      </c>
      <c r="C11" s="12" t="s">
        <v>21</v>
      </c>
      <c r="D11" s="12" t="s">
        <v>2</v>
      </c>
      <c r="E11" s="12" t="s">
        <v>22</v>
      </c>
      <c r="F11" s="12" t="s">
        <v>8</v>
      </c>
      <c r="G11" s="13" t="s">
        <v>10</v>
      </c>
      <c r="H11" s="13" t="s">
        <v>23</v>
      </c>
      <c r="I11" s="13"/>
      <c r="J11" s="13" t="s">
        <v>24</v>
      </c>
      <c r="AMH11"/>
      <c r="AMI11"/>
      <c r="AMJ11"/>
    </row>
    <row r="12" spans="1:1024" ht="12.75" customHeight="1" x14ac:dyDescent="0.35">
      <c r="A12" s="15">
        <v>0</v>
      </c>
      <c r="B12" s="16">
        <v>0</v>
      </c>
      <c r="C12" s="16">
        <f>B12/B8</f>
        <v>0</v>
      </c>
      <c r="D12" s="16">
        <f>C12-$D$2-$C$1</f>
        <v>-3</v>
      </c>
      <c r="E12" s="16">
        <f>D12-((-$D$2-$C$1)*C12)/$B$4</f>
        <v>-3</v>
      </c>
      <c r="F12" s="16">
        <f>(E12*$B$7*((E12*$B$7/$B$9+$B$9)/$B$9))*(100+$C$5)/100</f>
        <v>-3.5107438016528927</v>
      </c>
      <c r="G12" s="16">
        <f>F12*$C$3/($C$3-((($C$3-F12)*10)/$D$6))</f>
        <v>-4.9025410621431629</v>
      </c>
      <c r="H12" s="16">
        <f>F12*$G$7*$G$8/960</f>
        <v>-9.304703335175974</v>
      </c>
      <c r="I12" s="16"/>
      <c r="J12" s="17">
        <v>160</v>
      </c>
    </row>
    <row r="13" spans="1:1024" ht="13.5" customHeight="1" x14ac:dyDescent="0.35">
      <c r="A13" s="15">
        <v>1</v>
      </c>
      <c r="B13" s="16">
        <v>11.1111111111111</v>
      </c>
      <c r="C13" s="16">
        <f>B13/B8</f>
        <v>5.55555555555555</v>
      </c>
      <c r="D13" s="16">
        <f t="shared" ref="D13:D76" si="0">C13-$D$2-$C$1</f>
        <v>2.55555555555555</v>
      </c>
      <c r="E13" s="16">
        <f t="shared" ref="E13:E76" si="1">D13-((-$D$2-$C$1)*C13)/$B$4</f>
        <v>2.7638888888888831</v>
      </c>
      <c r="F13" s="16">
        <f t="shared" ref="F13:F76" si="2">(E13*$B$7*((E13*$B$7/$B$9+$B$9)/$B$9))*(100+$C$5)/100</f>
        <v>3.3924261554943298</v>
      </c>
      <c r="G13" s="16">
        <f t="shared" ref="G13:G76" si="3">F13*$C$3/($C$3-((($C$3-F13)*10)/$D$6))</f>
        <v>4.6590851920030776</v>
      </c>
      <c r="H13" s="16">
        <f t="shared" ref="H13:H76" si="4">F13*$G$7*$G$8/960</f>
        <v>8.9911200437083831</v>
      </c>
      <c r="I13" s="16"/>
      <c r="J13" s="17">
        <v>138</v>
      </c>
    </row>
    <row r="14" spans="1:1024" ht="12.75" customHeight="1" x14ac:dyDescent="0.35">
      <c r="A14" s="15">
        <v>2</v>
      </c>
      <c r="B14" s="16">
        <v>21.1111111111111</v>
      </c>
      <c r="C14" s="16">
        <f>B14/B8</f>
        <v>10.55555555555555</v>
      </c>
      <c r="D14" s="16">
        <f t="shared" si="0"/>
        <v>7.55555555555555</v>
      </c>
      <c r="E14" s="16">
        <f t="shared" si="1"/>
        <v>7.9513888888888831</v>
      </c>
      <c r="F14" s="16">
        <f t="shared" si="2"/>
        <v>10.168687346954384</v>
      </c>
      <c r="G14" s="16">
        <f t="shared" si="3"/>
        <v>13.742681211611721</v>
      </c>
      <c r="H14" s="16">
        <f t="shared" si="4"/>
        <v>26.950590648916545</v>
      </c>
      <c r="I14" s="16"/>
      <c r="J14" s="17">
        <v>120</v>
      </c>
    </row>
    <row r="15" spans="1:1024" ht="12.75" customHeight="1" x14ac:dyDescent="0.35">
      <c r="A15" s="15">
        <v>3</v>
      </c>
      <c r="B15" s="16">
        <v>31.1111111111111</v>
      </c>
      <c r="C15" s="16">
        <f>B15/B8</f>
        <v>15.55555555555555</v>
      </c>
      <c r="D15" s="16">
        <f t="shared" si="0"/>
        <v>12.55555555555555</v>
      </c>
      <c r="E15" s="16">
        <f t="shared" si="1"/>
        <v>13.138888888888884</v>
      </c>
      <c r="F15" s="16">
        <f t="shared" si="2"/>
        <v>17.478703703703694</v>
      </c>
      <c r="G15" s="16">
        <f t="shared" si="3"/>
        <v>23.222333625567426</v>
      </c>
      <c r="H15" s="16">
        <f t="shared" si="4"/>
        <v>46.324699788641546</v>
      </c>
      <c r="I15" s="16"/>
      <c r="J15" s="17">
        <v>107</v>
      </c>
    </row>
    <row r="16" spans="1:1024" ht="12.75" customHeight="1" x14ac:dyDescent="0.35">
      <c r="A16" s="15">
        <v>4</v>
      </c>
      <c r="B16" s="16">
        <v>40</v>
      </c>
      <c r="C16" s="16">
        <f>B16/B8</f>
        <v>20</v>
      </c>
      <c r="D16" s="16">
        <f t="shared" si="0"/>
        <v>17</v>
      </c>
      <c r="E16" s="16">
        <f t="shared" si="1"/>
        <v>17.75</v>
      </c>
      <c r="F16" s="16">
        <f t="shared" si="2"/>
        <v>24.424586776859506</v>
      </c>
      <c r="G16" s="16">
        <f t="shared" si="3"/>
        <v>31.937305856738977</v>
      </c>
      <c r="H16" s="16">
        <f t="shared" si="4"/>
        <v>64.733727917127339</v>
      </c>
      <c r="I16" s="16"/>
      <c r="J16" s="17">
        <v>96.408437846443803</v>
      </c>
    </row>
    <row r="17" spans="1:10" ht="12.75" customHeight="1" x14ac:dyDescent="0.35">
      <c r="A17" s="15">
        <v>5</v>
      </c>
      <c r="B17" s="16">
        <v>48.8888888888889</v>
      </c>
      <c r="C17" s="16">
        <f>B17/B8</f>
        <v>24.44444444444445</v>
      </c>
      <c r="D17" s="16">
        <f t="shared" si="0"/>
        <v>21.44444444444445</v>
      </c>
      <c r="E17" s="16">
        <f t="shared" si="1"/>
        <v>22.361111111111118</v>
      </c>
      <c r="F17" s="16">
        <f t="shared" si="2"/>
        <v>31.792202326293246</v>
      </c>
      <c r="G17" s="16">
        <f t="shared" si="3"/>
        <v>40.885029373862878</v>
      </c>
      <c r="H17" s="16">
        <f t="shared" si="4"/>
        <v>84.260495134614075</v>
      </c>
      <c r="I17" s="16"/>
      <c r="J17" s="17">
        <v>87.644034405857994</v>
      </c>
    </row>
    <row r="18" spans="1:10" ht="12.75" customHeight="1" x14ac:dyDescent="0.35">
      <c r="A18" s="15">
        <v>6</v>
      </c>
      <c r="B18" s="16">
        <v>57.7777777777778</v>
      </c>
      <c r="C18" s="16">
        <f>B18/B8</f>
        <v>28.8888888888889</v>
      </c>
      <c r="D18" s="16">
        <f t="shared" si="0"/>
        <v>25.8888888888889</v>
      </c>
      <c r="E18" s="16">
        <f t="shared" si="1"/>
        <v>26.972222222222232</v>
      </c>
      <c r="F18" s="16">
        <f t="shared" si="2"/>
        <v>39.581550352004918</v>
      </c>
      <c r="G18" s="16">
        <f t="shared" si="3"/>
        <v>50.029253906560278</v>
      </c>
      <c r="H18" s="16">
        <f t="shared" si="4"/>
        <v>104.9050014411018</v>
      </c>
      <c r="I18" s="16"/>
      <c r="J18" s="17">
        <v>80.407371014548602</v>
      </c>
    </row>
    <row r="19" spans="1:10" ht="12.75" customHeight="1" x14ac:dyDescent="0.35">
      <c r="A19" s="15">
        <v>7</v>
      </c>
      <c r="B19" s="16">
        <v>66.6666666666667</v>
      </c>
      <c r="C19" s="16">
        <f>B19/B8</f>
        <v>33.33333333333335</v>
      </c>
      <c r="D19" s="16">
        <f t="shared" si="0"/>
        <v>30.33333333333335</v>
      </c>
      <c r="E19" s="16">
        <f t="shared" si="1"/>
        <v>31.58333333333335</v>
      </c>
      <c r="F19" s="16">
        <f t="shared" si="2"/>
        <v>47.792630853994524</v>
      </c>
      <c r="G19" s="16">
        <f t="shared" si="3"/>
        <v>59.335030309506372</v>
      </c>
      <c r="H19" s="16">
        <f t="shared" si="4"/>
        <v>126.66724683659048</v>
      </c>
      <c r="I19" s="16"/>
      <c r="J19" s="17">
        <v>74.451269457915402</v>
      </c>
    </row>
    <row r="20" spans="1:10" ht="12.75" customHeight="1" x14ac:dyDescent="0.35">
      <c r="A20" s="15">
        <v>8</v>
      </c>
      <c r="B20" s="16">
        <v>75.5555555555556</v>
      </c>
      <c r="C20" s="16">
        <f>B20/B8</f>
        <v>37.7777777777778</v>
      </c>
      <c r="D20" s="16">
        <f t="shared" si="0"/>
        <v>34.7777777777778</v>
      </c>
      <c r="E20" s="16">
        <f t="shared" si="1"/>
        <v>36.194444444444464</v>
      </c>
      <c r="F20" s="16">
        <f t="shared" si="2"/>
        <v>56.425443832262047</v>
      </c>
      <c r="G20" s="16">
        <f t="shared" si="3"/>
        <v>68.768915885151898</v>
      </c>
      <c r="H20" s="16">
        <f t="shared" si="4"/>
        <v>149.54723132108009</v>
      </c>
      <c r="I20" s="16"/>
      <c r="J20" s="17">
        <v>70.237046658410705</v>
      </c>
    </row>
    <row r="21" spans="1:10" ht="12.75" customHeight="1" x14ac:dyDescent="0.35">
      <c r="A21" s="15">
        <v>9</v>
      </c>
      <c r="B21" s="16">
        <v>83.3333333333333</v>
      </c>
      <c r="C21" s="16">
        <f>B21/B8</f>
        <v>41.66666666666665</v>
      </c>
      <c r="D21" s="16">
        <f t="shared" si="0"/>
        <v>38.66666666666665</v>
      </c>
      <c r="E21" s="16">
        <f t="shared" si="1"/>
        <v>40.22916666666665</v>
      </c>
      <c r="F21" s="16">
        <f t="shared" si="2"/>
        <v>64.325107610192802</v>
      </c>
      <c r="G21" s="16">
        <f t="shared" si="3"/>
        <v>77.103635256598793</v>
      </c>
      <c r="H21" s="16">
        <f t="shared" si="4"/>
        <v>170.48411309145439</v>
      </c>
      <c r="I21" s="16"/>
      <c r="J21" s="17">
        <v>66.261364772085599</v>
      </c>
    </row>
    <row r="22" spans="1:10" ht="12.75" customHeight="1" x14ac:dyDescent="0.35">
      <c r="A22" s="15">
        <v>10</v>
      </c>
      <c r="B22" s="16">
        <v>91.1111111111111</v>
      </c>
      <c r="C22" s="16">
        <f>B22/B8</f>
        <v>45.55555555555555</v>
      </c>
      <c r="D22" s="16">
        <f t="shared" si="0"/>
        <v>42.55555555555555</v>
      </c>
      <c r="E22" s="16">
        <f t="shared" si="1"/>
        <v>44.263888888888886</v>
      </c>
      <c r="F22" s="16">
        <f t="shared" si="2"/>
        <v>72.547660315273944</v>
      </c>
      <c r="G22" s="16">
        <f t="shared" si="3"/>
        <v>85.491927317814643</v>
      </c>
      <c r="H22" s="16">
        <f t="shared" si="4"/>
        <v>192.27676385184535</v>
      </c>
      <c r="I22" s="16"/>
      <c r="J22" s="17">
        <v>62.510721483099601</v>
      </c>
    </row>
    <row r="23" spans="1:10" ht="12.75" customHeight="1" x14ac:dyDescent="0.35">
      <c r="A23" s="15">
        <v>11</v>
      </c>
      <c r="B23" s="16">
        <v>97.7777777777778</v>
      </c>
      <c r="C23" s="16">
        <f>B23/B8</f>
        <v>48.8888888888889</v>
      </c>
      <c r="D23" s="16">
        <f t="shared" si="0"/>
        <v>45.8888888888889</v>
      </c>
      <c r="E23" s="16">
        <f t="shared" si="1"/>
        <v>47.722222222222236</v>
      </c>
      <c r="F23" s="16">
        <f t="shared" si="2"/>
        <v>79.852555861646806</v>
      </c>
      <c r="G23" s="16">
        <f t="shared" si="3"/>
        <v>92.7100552137682</v>
      </c>
      <c r="H23" s="16">
        <f t="shared" si="4"/>
        <v>211.63730104668332</v>
      </c>
      <c r="I23" s="16"/>
      <c r="J23" s="17">
        <v>58.972378757641103</v>
      </c>
    </row>
    <row r="24" spans="1:10" ht="12.75" customHeight="1" x14ac:dyDescent="0.35">
      <c r="A24" s="15">
        <v>12</v>
      </c>
      <c r="B24" s="16">
        <v>103.333333333333</v>
      </c>
      <c r="C24" s="16">
        <f>B24/B8</f>
        <v>51.666666666666501</v>
      </c>
      <c r="D24" s="16">
        <f t="shared" si="0"/>
        <v>48.666666666666501</v>
      </c>
      <c r="E24" s="16">
        <f t="shared" si="1"/>
        <v>50.604166666666494</v>
      </c>
      <c r="F24" s="16">
        <f t="shared" si="2"/>
        <v>86.121181990357741</v>
      </c>
      <c r="G24" s="16">
        <f t="shared" si="3"/>
        <v>98.736319689062796</v>
      </c>
      <c r="H24" s="16">
        <f t="shared" si="4"/>
        <v>228.25136055718551</v>
      </c>
      <c r="I24" s="16"/>
      <c r="J24" s="17">
        <v>55.634319582680298</v>
      </c>
    </row>
    <row r="25" spans="1:10" ht="12.75" customHeight="1" x14ac:dyDescent="0.35">
      <c r="A25" s="15">
        <v>13</v>
      </c>
      <c r="B25" s="16">
        <v>108</v>
      </c>
      <c r="C25" s="16">
        <f>B25/B8</f>
        <v>54</v>
      </c>
      <c r="D25" s="16">
        <f t="shared" si="0"/>
        <v>51</v>
      </c>
      <c r="E25" s="16">
        <f t="shared" si="1"/>
        <v>53.024999999999999</v>
      </c>
      <c r="F25" s="16">
        <f t="shared" si="2"/>
        <v>91.51413842975208</v>
      </c>
      <c r="G25" s="16">
        <f t="shared" si="3"/>
        <v>103.80131899001364</v>
      </c>
      <c r="H25" s="16">
        <f t="shared" si="4"/>
        <v>242.54458803350153</v>
      </c>
      <c r="I25" s="16"/>
      <c r="J25" s="17">
        <v>52.485207153471997</v>
      </c>
    </row>
    <row r="26" spans="1:10" ht="12.75" customHeight="1" x14ac:dyDescent="0.35">
      <c r="A26" s="15">
        <v>14</v>
      </c>
      <c r="B26" s="16">
        <v>112.222222222222</v>
      </c>
      <c r="C26" s="16">
        <f>B26/B8</f>
        <v>56.111111111111001</v>
      </c>
      <c r="D26" s="16">
        <f t="shared" si="0"/>
        <v>53.111111111111001</v>
      </c>
      <c r="E26" s="16">
        <f t="shared" si="1"/>
        <v>55.215277777777665</v>
      </c>
      <c r="F26" s="16">
        <f t="shared" si="2"/>
        <v>96.493641433271861</v>
      </c>
      <c r="G26" s="16">
        <f t="shared" si="3"/>
        <v>108.38310074280611</v>
      </c>
      <c r="H26" s="16">
        <f t="shared" si="4"/>
        <v>255.74201878380444</v>
      </c>
      <c r="I26" s="16"/>
      <c r="J26" s="17">
        <v>49.514346371199998</v>
      </c>
    </row>
    <row r="27" spans="1:10" ht="12.75" customHeight="1" x14ac:dyDescent="0.35">
      <c r="A27" s="15">
        <v>15</v>
      </c>
      <c r="B27" s="16">
        <v>115.555555555556</v>
      </c>
      <c r="C27" s="16">
        <f>B27/B8</f>
        <v>57.777777777777999</v>
      </c>
      <c r="D27" s="16">
        <f t="shared" si="0"/>
        <v>54.777777777777999</v>
      </c>
      <c r="E27" s="16">
        <f t="shared" si="1"/>
        <v>56.94444444444467</v>
      </c>
      <c r="F27" s="16">
        <f t="shared" si="2"/>
        <v>100.49204162840579</v>
      </c>
      <c r="G27" s="16">
        <f t="shared" si="3"/>
        <v>111.99802048910293</v>
      </c>
      <c r="H27" s="16">
        <f t="shared" si="4"/>
        <v>266.33918272767153</v>
      </c>
      <c r="I27" s="16"/>
      <c r="J27" s="17">
        <v>46.71164752</v>
      </c>
    </row>
    <row r="28" spans="1:10" ht="12.75" customHeight="1" x14ac:dyDescent="0.35">
      <c r="A28" s="15">
        <v>16</v>
      </c>
      <c r="B28" s="16">
        <v>118.444444444444</v>
      </c>
      <c r="C28" s="16">
        <f>B28/B8</f>
        <v>59.222222222222001</v>
      </c>
      <c r="D28" s="16">
        <f t="shared" si="0"/>
        <v>56.222222222222001</v>
      </c>
      <c r="E28" s="16">
        <f t="shared" si="1"/>
        <v>58.443055555555325</v>
      </c>
      <c r="F28" s="16">
        <f t="shared" si="2"/>
        <v>104.00529386669673</v>
      </c>
      <c r="G28" s="16">
        <f t="shared" si="3"/>
        <v>115.1283176626749</v>
      </c>
      <c r="H28" s="16">
        <f t="shared" si="4"/>
        <v>275.65053430039222</v>
      </c>
      <c r="I28" s="16"/>
      <c r="J28" s="17">
        <v>44.067591999999998</v>
      </c>
    </row>
    <row r="29" spans="1:10" ht="12.75" customHeight="1" x14ac:dyDescent="0.35">
      <c r="A29" s="15">
        <v>17</v>
      </c>
      <c r="B29" s="16">
        <v>120.888888888889</v>
      </c>
      <c r="C29" s="16">
        <f>B29/B8</f>
        <v>60.4444444444445</v>
      </c>
      <c r="D29" s="16">
        <f t="shared" si="0"/>
        <v>57.4444444444445</v>
      </c>
      <c r="E29" s="16">
        <f t="shared" si="1"/>
        <v>59.711111111111165</v>
      </c>
      <c r="F29" s="16">
        <f t="shared" si="2"/>
        <v>107.01283868992972</v>
      </c>
      <c r="G29" s="16">
        <f t="shared" si="3"/>
        <v>117.77453295556546</v>
      </c>
      <c r="H29" s="16">
        <f t="shared" si="4"/>
        <v>283.62158372138731</v>
      </c>
      <c r="I29" s="16"/>
      <c r="J29" s="17">
        <v>41.5732</v>
      </c>
    </row>
    <row r="30" spans="1:10" ht="12.75" customHeight="1" x14ac:dyDescent="0.35">
      <c r="A30" s="15">
        <v>18</v>
      </c>
      <c r="B30" s="16">
        <v>123</v>
      </c>
      <c r="C30" s="16">
        <f>B30/B8</f>
        <v>61.5</v>
      </c>
      <c r="D30" s="16">
        <f t="shared" si="0"/>
        <v>58.5</v>
      </c>
      <c r="E30" s="16">
        <f t="shared" si="1"/>
        <v>60.806249999999999</v>
      </c>
      <c r="F30" s="16">
        <f t="shared" si="2"/>
        <v>109.6359301394628</v>
      </c>
      <c r="G30" s="16">
        <f t="shared" si="3"/>
        <v>120.05769577488336</v>
      </c>
      <c r="H30" s="16">
        <f t="shared" si="4"/>
        <v>290.57369676006897</v>
      </c>
      <c r="I30" s="16"/>
      <c r="J30" s="17">
        <v>39.22</v>
      </c>
    </row>
    <row r="31" spans="1:10" ht="12.75" customHeight="1" x14ac:dyDescent="0.35">
      <c r="A31" s="15">
        <v>19</v>
      </c>
      <c r="B31" s="16">
        <v>124.888888888889</v>
      </c>
      <c r="C31" s="16">
        <f>B31/B8</f>
        <v>62.4444444444445</v>
      </c>
      <c r="D31" s="16">
        <f t="shared" si="0"/>
        <v>59.4444444444445</v>
      </c>
      <c r="E31" s="16">
        <f t="shared" si="1"/>
        <v>61.786111111111168</v>
      </c>
      <c r="F31" s="16">
        <f t="shared" si="2"/>
        <v>112.00307078359367</v>
      </c>
      <c r="G31" s="16">
        <f t="shared" si="3"/>
        <v>122.09855286588247</v>
      </c>
      <c r="H31" s="16">
        <f t="shared" si="4"/>
        <v>296.84745032645151</v>
      </c>
      <c r="I31" s="16"/>
      <c r="J31" s="15">
        <v>37</v>
      </c>
    </row>
    <row r="32" spans="1:10" ht="12.75" customHeight="1" x14ac:dyDescent="0.35">
      <c r="A32" s="15">
        <v>20</v>
      </c>
      <c r="B32" s="16">
        <v>126.666666666667</v>
      </c>
      <c r="C32" s="16">
        <f>B32/B8</f>
        <v>63.333333333333499</v>
      </c>
      <c r="D32" s="16">
        <f t="shared" si="0"/>
        <v>60.333333333333499</v>
      </c>
      <c r="E32" s="16">
        <f t="shared" si="1"/>
        <v>62.708333333333506</v>
      </c>
      <c r="F32" s="16">
        <f t="shared" si="2"/>
        <v>114.24836432506929</v>
      </c>
      <c r="G32" s="16">
        <f t="shared" si="3"/>
        <v>124.01747546029623</v>
      </c>
      <c r="H32" s="16">
        <f t="shared" si="4"/>
        <v>302.79826630282133</v>
      </c>
      <c r="I32" s="16"/>
      <c r="J32" s="15">
        <v>36</v>
      </c>
    </row>
    <row r="33" spans="1:12" ht="12.75" customHeight="1" x14ac:dyDescent="0.35">
      <c r="A33" s="15">
        <v>21</v>
      </c>
      <c r="B33" s="16">
        <v>128.222222222222</v>
      </c>
      <c r="C33" s="16">
        <f>B33/B8</f>
        <v>64.111111111111001</v>
      </c>
      <c r="D33" s="16">
        <f t="shared" si="0"/>
        <v>61.111111111111001</v>
      </c>
      <c r="E33" s="16">
        <f t="shared" si="1"/>
        <v>63.515277777777662</v>
      </c>
      <c r="F33" s="16">
        <f t="shared" si="2"/>
        <v>116.22683427073738</v>
      </c>
      <c r="G33" s="16">
        <f t="shared" si="3"/>
        <v>125.69490569876639</v>
      </c>
      <c r="H33" s="16">
        <f t="shared" si="4"/>
        <v>308.04190609600022</v>
      </c>
      <c r="I33" s="16"/>
      <c r="J33" s="15">
        <v>35</v>
      </c>
      <c r="L33" s="18"/>
    </row>
    <row r="34" spans="1:12" ht="12.75" customHeight="1" x14ac:dyDescent="0.35">
      <c r="A34" s="15">
        <v>22</v>
      </c>
      <c r="B34" s="16">
        <v>129.777777777778</v>
      </c>
      <c r="C34" s="16">
        <f>B34/B8</f>
        <v>64.888888888888999</v>
      </c>
      <c r="D34" s="16">
        <f t="shared" si="0"/>
        <v>61.888888888888999</v>
      </c>
      <c r="E34" s="16">
        <f t="shared" si="1"/>
        <v>64.322222222222337</v>
      </c>
      <c r="F34" s="16">
        <f t="shared" si="2"/>
        <v>118.21821977349276</v>
      </c>
      <c r="G34" s="16">
        <f t="shared" si="3"/>
        <v>127.37070730117205</v>
      </c>
      <c r="H34" s="16">
        <f t="shared" si="4"/>
        <v>313.31977664878315</v>
      </c>
      <c r="I34" s="16"/>
      <c r="J34" s="15">
        <v>34</v>
      </c>
      <c r="L34" s="18"/>
    </row>
    <row r="35" spans="1:12" ht="12.75" customHeight="1" x14ac:dyDescent="0.35">
      <c r="A35" s="15">
        <v>23</v>
      </c>
      <c r="B35" s="16">
        <v>131.111111111111</v>
      </c>
      <c r="C35" s="16">
        <f>B35/B8</f>
        <v>65.5555555555555</v>
      </c>
      <c r="D35" s="16">
        <f t="shared" si="0"/>
        <v>62.5555555555555</v>
      </c>
      <c r="E35" s="16">
        <f t="shared" si="1"/>
        <v>65.013888888888829</v>
      </c>
      <c r="F35" s="16">
        <f t="shared" si="2"/>
        <v>119.93540136210575</v>
      </c>
      <c r="G35" s="16">
        <f t="shared" si="3"/>
        <v>128.80573412931597</v>
      </c>
      <c r="H35" s="16">
        <f t="shared" si="4"/>
        <v>317.87091058431776</v>
      </c>
      <c r="I35" s="16"/>
      <c r="J35" s="15">
        <v>33</v>
      </c>
      <c r="L35" s="18"/>
    </row>
    <row r="36" spans="1:12" ht="12.75" customHeight="1" x14ac:dyDescent="0.35">
      <c r="A36" s="15">
        <v>24</v>
      </c>
      <c r="B36" s="16">
        <v>132.444444444444</v>
      </c>
      <c r="C36" s="16">
        <f>B36/B8</f>
        <v>66.222222222222001</v>
      </c>
      <c r="D36" s="16">
        <f t="shared" si="0"/>
        <v>63.222222222222001</v>
      </c>
      <c r="E36" s="16">
        <f t="shared" si="1"/>
        <v>65.705555555555321</v>
      </c>
      <c r="F36" s="16">
        <f t="shared" si="2"/>
        <v>121.66207193143501</v>
      </c>
      <c r="G36" s="16">
        <f t="shared" si="3"/>
        <v>130.23942460038324</v>
      </c>
      <c r="H36" s="16">
        <f t="shared" si="4"/>
        <v>322.4471936493548</v>
      </c>
      <c r="I36" s="16"/>
      <c r="J36" s="15">
        <v>32</v>
      </c>
      <c r="L36" s="18"/>
    </row>
    <row r="37" spans="1:12" ht="12.75" customHeight="1" x14ac:dyDescent="0.35">
      <c r="A37" s="15">
        <v>25</v>
      </c>
      <c r="B37" s="16">
        <v>133.555555555556</v>
      </c>
      <c r="C37" s="16">
        <f>B37/B8</f>
        <v>66.777777777777999</v>
      </c>
      <c r="D37" s="16">
        <f t="shared" si="0"/>
        <v>63.777777777777999</v>
      </c>
      <c r="E37" s="16">
        <f t="shared" si="1"/>
        <v>66.281944444444676</v>
      </c>
      <c r="F37" s="16">
        <f t="shared" si="2"/>
        <v>123.10821259948023</v>
      </c>
      <c r="G37" s="16">
        <f t="shared" si="3"/>
        <v>131.43310035785362</v>
      </c>
      <c r="H37" s="16">
        <f t="shared" si="4"/>
        <v>326.27997401081518</v>
      </c>
      <c r="I37" s="16"/>
      <c r="J37" s="15">
        <v>31</v>
      </c>
      <c r="L37" s="18"/>
    </row>
    <row r="38" spans="1:12" ht="12.75" customHeight="1" x14ac:dyDescent="0.35">
      <c r="A38" s="15">
        <v>26</v>
      </c>
      <c r="B38" s="16">
        <v>134.666666666667</v>
      </c>
      <c r="C38" s="16">
        <f>B38/B8</f>
        <v>67.333333333333499</v>
      </c>
      <c r="D38" s="16">
        <f t="shared" si="0"/>
        <v>64.333333333333499</v>
      </c>
      <c r="E38" s="16">
        <f t="shared" si="1"/>
        <v>66.858333333333505</v>
      </c>
      <c r="F38" s="16">
        <f t="shared" si="2"/>
        <v>124.56094283746599</v>
      </c>
      <c r="G38" s="16">
        <f t="shared" si="3"/>
        <v>132.62576838343847</v>
      </c>
      <c r="H38" s="16">
        <f t="shared" si="4"/>
        <v>330.13021904553779</v>
      </c>
      <c r="I38" s="16"/>
      <c r="J38" s="15">
        <v>30</v>
      </c>
      <c r="L38" s="18"/>
    </row>
    <row r="39" spans="1:12" ht="12.75" customHeight="1" x14ac:dyDescent="0.35">
      <c r="A39" s="15">
        <v>27</v>
      </c>
      <c r="B39" s="16">
        <v>135.555555555556</v>
      </c>
      <c r="C39" s="16">
        <f>B39/B8</f>
        <v>67.777777777777999</v>
      </c>
      <c r="D39" s="16">
        <f t="shared" si="0"/>
        <v>64.777777777777999</v>
      </c>
      <c r="E39" s="16">
        <f t="shared" si="1"/>
        <v>67.31944444444467</v>
      </c>
      <c r="F39" s="16">
        <f t="shared" si="2"/>
        <v>125.72787151821299</v>
      </c>
      <c r="G39" s="16">
        <f t="shared" si="3"/>
        <v>133.579153374616</v>
      </c>
      <c r="H39" s="16">
        <f t="shared" si="4"/>
        <v>333.22298963806782</v>
      </c>
      <c r="I39" s="16"/>
      <c r="J39" s="15">
        <v>29</v>
      </c>
      <c r="L39" s="18"/>
    </row>
    <row r="40" spans="1:12" ht="12.75" customHeight="1" x14ac:dyDescent="0.35">
      <c r="A40" s="15">
        <v>28</v>
      </c>
      <c r="B40" s="16">
        <v>136.444444444444</v>
      </c>
      <c r="C40" s="16">
        <f>B40/B8</f>
        <v>68.222222222222001</v>
      </c>
      <c r="D40" s="16">
        <f t="shared" si="0"/>
        <v>65.222222222222001</v>
      </c>
      <c r="E40" s="16">
        <f t="shared" si="1"/>
        <v>67.780555555555324</v>
      </c>
      <c r="F40" s="16">
        <f t="shared" si="2"/>
        <v>126.89901752372148</v>
      </c>
      <c r="G40" s="16">
        <f t="shared" si="3"/>
        <v>134.53185273893985</v>
      </c>
      <c r="H40" s="16">
        <f t="shared" si="4"/>
        <v>336.32693762148443</v>
      </c>
      <c r="I40" s="16"/>
      <c r="J40" s="15">
        <v>28</v>
      </c>
      <c r="L40" s="18"/>
    </row>
    <row r="41" spans="1:12" ht="12.75" customHeight="1" x14ac:dyDescent="0.35">
      <c r="A41" s="15">
        <v>29</v>
      </c>
      <c r="B41" s="16">
        <v>137.111111111111</v>
      </c>
      <c r="C41" s="16">
        <f>B41/B8</f>
        <v>68.5555555555555</v>
      </c>
      <c r="D41" s="16">
        <f t="shared" si="0"/>
        <v>65.5555555555555</v>
      </c>
      <c r="E41" s="16">
        <f t="shared" si="1"/>
        <v>68.126388888888826</v>
      </c>
      <c r="F41" s="16">
        <f t="shared" si="2"/>
        <v>127.7801446472297</v>
      </c>
      <c r="G41" s="16">
        <f t="shared" si="3"/>
        <v>135.24591662184525</v>
      </c>
      <c r="H41" s="16">
        <f t="shared" si="4"/>
        <v>338.66223377182183</v>
      </c>
      <c r="I41" s="16"/>
      <c r="J41" s="15">
        <v>27</v>
      </c>
      <c r="L41" s="18"/>
    </row>
    <row r="42" spans="1:12" ht="12.75" customHeight="1" x14ac:dyDescent="0.35">
      <c r="A42" s="15">
        <v>30</v>
      </c>
      <c r="B42" s="16">
        <v>137.777777777778</v>
      </c>
      <c r="C42" s="16">
        <f>B42/B8</f>
        <v>68.888888888888999</v>
      </c>
      <c r="D42" s="16">
        <f t="shared" si="0"/>
        <v>65.888888888888999</v>
      </c>
      <c r="E42" s="16">
        <f t="shared" si="1"/>
        <v>68.472222222222342</v>
      </c>
      <c r="F42" s="16">
        <f t="shared" si="2"/>
        <v>128.66364401591704</v>
      </c>
      <c r="G42" s="16">
        <f t="shared" si="3"/>
        <v>135.95957741065024</v>
      </c>
      <c r="H42" s="16">
        <f t="shared" si="4"/>
        <v>341.00381720453504</v>
      </c>
      <c r="I42" s="16"/>
      <c r="J42" s="15">
        <v>26</v>
      </c>
      <c r="L42" s="18"/>
    </row>
    <row r="43" spans="1:12" ht="12.75" customHeight="1" x14ac:dyDescent="0.35">
      <c r="A43" s="15">
        <v>31</v>
      </c>
      <c r="B43" s="16">
        <v>138.333333333333</v>
      </c>
      <c r="C43" s="16">
        <f>B43/B8</f>
        <v>69.166666666666501</v>
      </c>
      <c r="D43" s="16">
        <f t="shared" si="0"/>
        <v>66.166666666666501</v>
      </c>
      <c r="E43" s="16">
        <f t="shared" si="1"/>
        <v>68.760416666666501</v>
      </c>
      <c r="F43" s="16">
        <f t="shared" si="2"/>
        <v>129.40170562155606</v>
      </c>
      <c r="G43" s="16">
        <f t="shared" si="3"/>
        <v>136.5539814967357</v>
      </c>
      <c r="H43" s="16">
        <f t="shared" si="4"/>
        <v>342.95993951694123</v>
      </c>
      <c r="I43" s="16"/>
      <c r="J43" s="15">
        <v>25</v>
      </c>
      <c r="L43" s="18"/>
    </row>
    <row r="44" spans="1:12" ht="12.75" customHeight="1" x14ac:dyDescent="0.35">
      <c r="A44" s="15">
        <v>32</v>
      </c>
      <c r="B44" s="16">
        <v>138.888888888889</v>
      </c>
      <c r="C44" s="16">
        <f>B44/B8</f>
        <v>69.4444444444445</v>
      </c>
      <c r="D44" s="16">
        <f t="shared" si="0"/>
        <v>66.4444444444445</v>
      </c>
      <c r="E44" s="16">
        <f t="shared" si="1"/>
        <v>69.048611111111171</v>
      </c>
      <c r="F44" s="16">
        <f t="shared" si="2"/>
        <v>130.14141461968183</v>
      </c>
      <c r="G44" s="16">
        <f t="shared" si="3"/>
        <v>137.14809630337106</v>
      </c>
      <c r="H44" s="16">
        <f t="shared" si="4"/>
        <v>344.92042799766716</v>
      </c>
      <c r="I44" s="16"/>
      <c r="J44" s="15">
        <v>24</v>
      </c>
      <c r="L44" s="18"/>
    </row>
    <row r="45" spans="1:12" ht="12.75" customHeight="1" x14ac:dyDescent="0.35">
      <c r="A45" s="15">
        <v>33</v>
      </c>
      <c r="B45" s="16">
        <v>139.444444444444</v>
      </c>
      <c r="C45" s="16">
        <f>B45/B8</f>
        <v>69.722222222222001</v>
      </c>
      <c r="D45" s="16">
        <f t="shared" si="0"/>
        <v>66.722222222222001</v>
      </c>
      <c r="E45" s="16">
        <f t="shared" si="1"/>
        <v>69.33680555555533</v>
      </c>
      <c r="F45" s="16">
        <f t="shared" si="2"/>
        <v>130.88277101029172</v>
      </c>
      <c r="G45" s="16">
        <f t="shared" si="3"/>
        <v>137.74191762479592</v>
      </c>
      <c r="H45" s="16">
        <f t="shared" si="4"/>
        <v>346.88528264670589</v>
      </c>
      <c r="I45" s="16"/>
      <c r="J45" s="15">
        <v>23</v>
      </c>
      <c r="L45" s="18"/>
    </row>
    <row r="46" spans="1:12" ht="12.75" customHeight="1" x14ac:dyDescent="0.35">
      <c r="A46" s="15">
        <v>34</v>
      </c>
      <c r="B46" s="16">
        <v>140</v>
      </c>
      <c r="C46" s="16">
        <f>B46/B8</f>
        <v>70</v>
      </c>
      <c r="D46" s="16">
        <f t="shared" si="0"/>
        <v>67</v>
      </c>
      <c r="E46" s="16">
        <f t="shared" si="1"/>
        <v>69.625</v>
      </c>
      <c r="F46" s="16">
        <f t="shared" si="2"/>
        <v>131.62577479338842</v>
      </c>
      <c r="G46" s="16">
        <f t="shared" si="3"/>
        <v>138.33544128337104</v>
      </c>
      <c r="H46" s="16">
        <f t="shared" si="4"/>
        <v>348.85450346406469</v>
      </c>
      <c r="I46" s="16"/>
      <c r="J46" s="15">
        <v>22</v>
      </c>
      <c r="L46" s="18"/>
    </row>
    <row r="47" spans="1:12" ht="12.75" customHeight="1" x14ac:dyDescent="0.35">
      <c r="A47" s="15">
        <v>35</v>
      </c>
      <c r="B47" s="16">
        <v>140.555555555556</v>
      </c>
      <c r="C47" s="16">
        <f>B47/B8</f>
        <v>70.277777777777999</v>
      </c>
      <c r="D47" s="16">
        <f t="shared" si="0"/>
        <v>67.277777777777999</v>
      </c>
      <c r="E47" s="16">
        <f t="shared" si="1"/>
        <v>69.91319444444467</v>
      </c>
      <c r="F47" s="16">
        <f t="shared" si="2"/>
        <v>132.37042596897061</v>
      </c>
      <c r="G47" s="16">
        <f t="shared" si="3"/>
        <v>138.92866312950642</v>
      </c>
      <c r="H47" s="16">
        <f t="shared" si="4"/>
        <v>350.82809044973999</v>
      </c>
      <c r="I47" s="16"/>
      <c r="J47" s="15">
        <v>21</v>
      </c>
      <c r="L47" s="18"/>
    </row>
    <row r="48" spans="1:12" ht="12.75" customHeight="1" x14ac:dyDescent="0.35">
      <c r="A48" s="15">
        <v>36</v>
      </c>
      <c r="B48" s="16">
        <v>141.111111111111</v>
      </c>
      <c r="C48" s="16">
        <f>B48/B8</f>
        <v>70.5555555555555</v>
      </c>
      <c r="D48" s="16">
        <f t="shared" si="0"/>
        <v>67.5555555555555</v>
      </c>
      <c r="E48" s="16">
        <f t="shared" si="1"/>
        <v>70.201388888888829</v>
      </c>
      <c r="F48" s="16">
        <f t="shared" si="2"/>
        <v>133.1167245370369</v>
      </c>
      <c r="G48" s="16">
        <f t="shared" si="3"/>
        <v>139.52157904159867</v>
      </c>
      <c r="H48" s="16">
        <f t="shared" si="4"/>
        <v>352.80604360372803</v>
      </c>
      <c r="I48" s="16"/>
      <c r="J48" s="15">
        <v>20</v>
      </c>
      <c r="L48" s="18"/>
    </row>
    <row r="49" spans="1:12" ht="12.75" customHeight="1" x14ac:dyDescent="0.35">
      <c r="A49" s="15">
        <v>37</v>
      </c>
      <c r="B49" s="16">
        <v>141.611111111111</v>
      </c>
      <c r="C49" s="16">
        <f>B49/B8</f>
        <v>70.8055555555555</v>
      </c>
      <c r="D49" s="16">
        <f t="shared" si="0"/>
        <v>67.8055555555555</v>
      </c>
      <c r="E49" s="16">
        <f t="shared" si="1"/>
        <v>70.460763888888835</v>
      </c>
      <c r="F49" s="16">
        <f t="shared" si="2"/>
        <v>133.78980176887228</v>
      </c>
      <c r="G49" s="16">
        <f t="shared" si="3"/>
        <v>140.05493840487253</v>
      </c>
      <c r="H49" s="16">
        <f t="shared" si="4"/>
        <v>354.58993451622956</v>
      </c>
      <c r="I49" s="16"/>
      <c r="J49" s="15">
        <v>19</v>
      </c>
      <c r="L49" s="18"/>
    </row>
    <row r="50" spans="1:12" ht="12.75" customHeight="1" x14ac:dyDescent="0.35">
      <c r="A50" s="15">
        <v>38</v>
      </c>
      <c r="B50" s="16">
        <v>142.111111111111</v>
      </c>
      <c r="C50" s="16">
        <f>B50/B8</f>
        <v>71.0555555555555</v>
      </c>
      <c r="D50" s="16">
        <f t="shared" si="0"/>
        <v>68.0555555555555</v>
      </c>
      <c r="E50" s="16">
        <f t="shared" si="1"/>
        <v>70.720138888888826</v>
      </c>
      <c r="F50" s="16">
        <f t="shared" si="2"/>
        <v>134.46421338862089</v>
      </c>
      <c r="G50" s="16">
        <f t="shared" si="3"/>
        <v>140.58804368033151</v>
      </c>
      <c r="H50" s="16">
        <f t="shared" si="4"/>
        <v>356.37736202506744</v>
      </c>
      <c r="I50" s="16"/>
      <c r="J50" s="15">
        <v>18</v>
      </c>
      <c r="L50" s="18"/>
    </row>
    <row r="51" spans="1:12" ht="12.75" customHeight="1" x14ac:dyDescent="0.35">
      <c r="A51" s="15">
        <v>39</v>
      </c>
      <c r="B51" s="16">
        <v>142.611111111111</v>
      </c>
      <c r="C51" s="16">
        <f>B51/B8</f>
        <v>71.3055555555555</v>
      </c>
      <c r="D51" s="16">
        <f t="shared" si="0"/>
        <v>68.3055555555555</v>
      </c>
      <c r="E51" s="16">
        <f t="shared" si="1"/>
        <v>70.979513888888832</v>
      </c>
      <c r="F51" s="16">
        <f t="shared" si="2"/>
        <v>135.13995939628276</v>
      </c>
      <c r="G51" s="16">
        <f t="shared" si="3"/>
        <v>141.12089192120908</v>
      </c>
      <c r="H51" s="16">
        <f t="shared" si="4"/>
        <v>358.16832613024167</v>
      </c>
      <c r="I51" s="16"/>
      <c r="J51" s="15">
        <v>17</v>
      </c>
      <c r="L51" s="18"/>
    </row>
    <row r="52" spans="1:12" ht="12.75" customHeight="1" x14ac:dyDescent="0.35">
      <c r="A52" s="15">
        <v>40</v>
      </c>
      <c r="B52" s="16">
        <v>143.111111111111</v>
      </c>
      <c r="C52" s="16">
        <f>B52/B8</f>
        <v>71.5555555555555</v>
      </c>
      <c r="D52" s="16">
        <f t="shared" si="0"/>
        <v>68.5555555555555</v>
      </c>
      <c r="E52" s="16">
        <f t="shared" si="1"/>
        <v>71.238888888888837</v>
      </c>
      <c r="F52" s="16">
        <f t="shared" si="2"/>
        <v>135.81703979185784</v>
      </c>
      <c r="G52" s="16">
        <f t="shared" si="3"/>
        <v>141.65348019893332</v>
      </c>
      <c r="H52" s="16">
        <f t="shared" si="4"/>
        <v>359.96282683175218</v>
      </c>
      <c r="I52" s="16"/>
      <c r="J52" s="15">
        <v>16</v>
      </c>
      <c r="L52" s="18"/>
    </row>
    <row r="53" spans="1:12" ht="12.75" customHeight="1" x14ac:dyDescent="0.35">
      <c r="A53" s="15">
        <v>41</v>
      </c>
      <c r="B53" s="16">
        <v>143.611111111111</v>
      </c>
      <c r="C53" s="16">
        <f>B53/B8</f>
        <v>71.8055555555555</v>
      </c>
      <c r="D53" s="16">
        <f t="shared" si="0"/>
        <v>68.8055555555555</v>
      </c>
      <c r="E53" s="16">
        <f t="shared" si="1"/>
        <v>71.498263888888829</v>
      </c>
      <c r="F53" s="16">
        <f t="shared" si="2"/>
        <v>136.49545457534612</v>
      </c>
      <c r="G53" s="16">
        <f t="shared" si="3"/>
        <v>142.18580560308632</v>
      </c>
      <c r="H53" s="16">
        <f t="shared" si="4"/>
        <v>361.76086412959893</v>
      </c>
      <c r="I53" s="16"/>
      <c r="J53" s="15"/>
    </row>
    <row r="54" spans="1:12" ht="12.75" customHeight="1" x14ac:dyDescent="0.35">
      <c r="A54" s="15">
        <v>42</v>
      </c>
      <c r="B54" s="16">
        <v>144.111111111111</v>
      </c>
      <c r="C54" s="16">
        <f>B54/B8</f>
        <v>72.0555555555555</v>
      </c>
      <c r="D54" s="16">
        <f t="shared" si="0"/>
        <v>69.0555555555555</v>
      </c>
      <c r="E54" s="16">
        <f t="shared" si="1"/>
        <v>71.757638888888835</v>
      </c>
      <c r="F54" s="16">
        <f t="shared" si="2"/>
        <v>137.17520374674763</v>
      </c>
      <c r="G54" s="16">
        <f t="shared" si="3"/>
        <v>142.71786524136331</v>
      </c>
      <c r="H54" s="16">
        <f t="shared" si="4"/>
        <v>363.56243802378197</v>
      </c>
      <c r="I54" s="16"/>
      <c r="J54" s="15"/>
    </row>
    <row r="55" spans="1:12" ht="12.75" customHeight="1" x14ac:dyDescent="0.35">
      <c r="A55" s="15">
        <v>43</v>
      </c>
      <c r="B55" s="16">
        <v>144.611111111111</v>
      </c>
      <c r="C55" s="16">
        <f>B55/B8</f>
        <v>72.3055555555555</v>
      </c>
      <c r="D55" s="16">
        <f t="shared" si="0"/>
        <v>69.3055555555555</v>
      </c>
      <c r="E55" s="16">
        <f t="shared" si="1"/>
        <v>72.017013888888826</v>
      </c>
      <c r="F55" s="16">
        <f t="shared" si="2"/>
        <v>137.85628730606234</v>
      </c>
      <c r="G55" s="16">
        <f t="shared" si="3"/>
        <v>143.24965623953108</v>
      </c>
      <c r="H55" s="16">
        <f t="shared" si="4"/>
        <v>365.36754851430118</v>
      </c>
      <c r="I55" s="16"/>
      <c r="J55" s="15"/>
    </row>
    <row r="56" spans="1:12" ht="12.75" customHeight="1" x14ac:dyDescent="0.35">
      <c r="A56" s="15">
        <v>44</v>
      </c>
      <c r="B56" s="16">
        <v>145.111111111111</v>
      </c>
      <c r="C56" s="16">
        <f>B56/B8</f>
        <v>72.5555555555555</v>
      </c>
      <c r="D56" s="16">
        <f t="shared" si="0"/>
        <v>69.5555555555555</v>
      </c>
      <c r="E56" s="16">
        <f t="shared" si="1"/>
        <v>72.276388888888832</v>
      </c>
      <c r="F56" s="16">
        <f t="shared" si="2"/>
        <v>138.53870525329035</v>
      </c>
      <c r="G56" s="16">
        <f t="shared" si="3"/>
        <v>143.78117574138645</v>
      </c>
      <c r="H56" s="16">
        <f t="shared" si="4"/>
        <v>367.17619560115691</v>
      </c>
      <c r="I56" s="16"/>
      <c r="J56" s="15"/>
    </row>
    <row r="57" spans="1:12" ht="12.75" customHeight="1" x14ac:dyDescent="0.35">
      <c r="A57" s="15">
        <v>45</v>
      </c>
      <c r="B57" s="16">
        <v>145.611111111111</v>
      </c>
      <c r="C57" s="16">
        <f>B57/B8</f>
        <v>72.8055555555555</v>
      </c>
      <c r="D57" s="16">
        <f t="shared" si="0"/>
        <v>69.8055555555555</v>
      </c>
      <c r="E57" s="16">
        <f t="shared" si="1"/>
        <v>72.535763888888837</v>
      </c>
      <c r="F57" s="16">
        <f t="shared" si="2"/>
        <v>139.22245758843152</v>
      </c>
      <c r="G57" s="16">
        <f t="shared" si="3"/>
        <v>144.3124209087141</v>
      </c>
      <c r="H57" s="16">
        <f t="shared" si="4"/>
        <v>368.98837928434892</v>
      </c>
      <c r="I57" s="16"/>
      <c r="J57" s="15"/>
    </row>
    <row r="58" spans="1:12" ht="12.75" customHeight="1" x14ac:dyDescent="0.35">
      <c r="A58" s="15">
        <v>46</v>
      </c>
      <c r="B58" s="16">
        <v>146.111111111111</v>
      </c>
      <c r="C58" s="16">
        <f>B58/B8</f>
        <v>73.0555555555555</v>
      </c>
      <c r="D58" s="16">
        <f t="shared" si="0"/>
        <v>70.0555555555555</v>
      </c>
      <c r="E58" s="16">
        <f t="shared" si="1"/>
        <v>72.795138888888829</v>
      </c>
      <c r="F58" s="16">
        <f t="shared" si="2"/>
        <v>139.90754431148591</v>
      </c>
      <c r="G58" s="16">
        <f t="shared" si="3"/>
        <v>144.8433889212443</v>
      </c>
      <c r="H58" s="16">
        <f t="shared" si="4"/>
        <v>370.80409956387695</v>
      </c>
      <c r="I58" s="16"/>
      <c r="J58" s="15"/>
    </row>
    <row r="59" spans="1:12" ht="12.75" customHeight="1" x14ac:dyDescent="0.35">
      <c r="A59" s="15">
        <v>47</v>
      </c>
      <c r="B59" s="16">
        <v>146.555555555555</v>
      </c>
      <c r="C59" s="16">
        <f>B59/B8</f>
        <v>73.277777777777501</v>
      </c>
      <c r="D59" s="16">
        <f t="shared" si="0"/>
        <v>70.277777777777501</v>
      </c>
      <c r="E59" s="16">
        <f t="shared" si="1"/>
        <v>73.025694444444156</v>
      </c>
      <c r="F59" s="16">
        <f t="shared" si="2"/>
        <v>140.51763051442381</v>
      </c>
      <c r="G59" s="16">
        <f t="shared" si="3"/>
        <v>145.31512554890202</v>
      </c>
      <c r="H59" s="16">
        <f t="shared" si="4"/>
        <v>372.42104214013341</v>
      </c>
      <c r="I59" s="16"/>
      <c r="J59" s="15"/>
    </row>
    <row r="60" spans="1:12" ht="12.75" customHeight="1" x14ac:dyDescent="0.35">
      <c r="A60" s="15">
        <v>48</v>
      </c>
      <c r="B60" s="16">
        <v>147</v>
      </c>
      <c r="C60" s="16">
        <f>B60/B8</f>
        <v>73.5</v>
      </c>
      <c r="D60" s="16">
        <f t="shared" si="0"/>
        <v>70.5</v>
      </c>
      <c r="E60" s="16">
        <f t="shared" si="1"/>
        <v>73.256249999999994</v>
      </c>
      <c r="F60" s="16">
        <f t="shared" si="2"/>
        <v>141.12877104855369</v>
      </c>
      <c r="G60" s="16">
        <f t="shared" si="3"/>
        <v>145.78663901924784</v>
      </c>
      <c r="H60" s="16">
        <f t="shared" si="4"/>
        <v>374.0407790641159</v>
      </c>
      <c r="I60" s="16"/>
      <c r="J60" s="15"/>
    </row>
    <row r="61" spans="1:12" ht="12.75" customHeight="1" x14ac:dyDescent="0.35">
      <c r="A61" s="15">
        <v>49</v>
      </c>
      <c r="B61" s="16">
        <v>147.444444444444</v>
      </c>
      <c r="C61" s="16">
        <f>B61/B8</f>
        <v>73.722222222222001</v>
      </c>
      <c r="D61" s="16">
        <f t="shared" si="0"/>
        <v>70.722222222222001</v>
      </c>
      <c r="E61" s="16">
        <f t="shared" si="1"/>
        <v>73.486805555555321</v>
      </c>
      <c r="F61" s="16">
        <f t="shared" si="2"/>
        <v>141.74096591387297</v>
      </c>
      <c r="G61" s="16">
        <f t="shared" si="3"/>
        <v>146.25792738706193</v>
      </c>
      <c r="H61" s="16">
        <f t="shared" si="4"/>
        <v>375.66331033581736</v>
      </c>
      <c r="I61" s="16"/>
      <c r="J61" s="15"/>
    </row>
    <row r="62" spans="1:12" ht="12.75" customHeight="1" x14ac:dyDescent="0.35">
      <c r="A62" s="15">
        <v>50</v>
      </c>
      <c r="B62" s="16">
        <v>147.888888888889</v>
      </c>
      <c r="C62" s="16">
        <f>B62/B8</f>
        <v>73.9444444444445</v>
      </c>
      <c r="D62" s="16">
        <f t="shared" si="0"/>
        <v>70.9444444444445</v>
      </c>
      <c r="E62" s="16">
        <f t="shared" si="1"/>
        <v>73.717361111111174</v>
      </c>
      <c r="F62" s="16">
        <f t="shared" si="2"/>
        <v>142.3542151103843</v>
      </c>
      <c r="G62" s="16">
        <f t="shared" si="3"/>
        <v>146.72898871822983</v>
      </c>
      <c r="H62" s="16">
        <f t="shared" si="4"/>
        <v>377.2886359552449</v>
      </c>
      <c r="I62" s="16"/>
      <c r="J62" s="15"/>
    </row>
    <row r="63" spans="1:12" ht="12.75" customHeight="1" x14ac:dyDescent="0.35">
      <c r="A63" s="15">
        <v>51</v>
      </c>
      <c r="B63" s="16">
        <v>148.333333333333</v>
      </c>
      <c r="C63" s="16">
        <f>B63/B8</f>
        <v>74.166666666666501</v>
      </c>
      <c r="D63" s="16">
        <f t="shared" si="0"/>
        <v>71.166666666666501</v>
      </c>
      <c r="E63" s="16">
        <f t="shared" si="1"/>
        <v>73.947916666666501</v>
      </c>
      <c r="F63" s="16">
        <f t="shared" si="2"/>
        <v>142.96851863808496</v>
      </c>
      <c r="G63" s="16">
        <f t="shared" si="3"/>
        <v>147.19982108971024</v>
      </c>
      <c r="H63" s="16">
        <f t="shared" si="4"/>
        <v>378.9167559223913</v>
      </c>
      <c r="I63" s="16"/>
      <c r="J63" s="15"/>
    </row>
    <row r="64" spans="1:12" ht="12.75" customHeight="1" x14ac:dyDescent="0.35">
      <c r="A64" s="15">
        <v>52</v>
      </c>
      <c r="B64" s="16">
        <v>148.777777777778</v>
      </c>
      <c r="C64" s="16">
        <f>B64/B8</f>
        <v>74.388888888888999</v>
      </c>
      <c r="D64" s="16">
        <f t="shared" si="0"/>
        <v>71.388888888888999</v>
      </c>
      <c r="E64" s="16">
        <f t="shared" si="1"/>
        <v>74.178472222222339</v>
      </c>
      <c r="F64" s="16">
        <f t="shared" si="2"/>
        <v>143.58387649697767</v>
      </c>
      <c r="G64" s="16">
        <f t="shared" si="3"/>
        <v>147.67042258951855</v>
      </c>
      <c r="H64" s="16">
        <f t="shared" si="4"/>
        <v>380.54767023726396</v>
      </c>
      <c r="I64" s="16"/>
      <c r="J64" s="15"/>
    </row>
    <row r="65" spans="1:10" ht="12.75" customHeight="1" x14ac:dyDescent="0.35">
      <c r="A65" s="15">
        <v>53</v>
      </c>
      <c r="B65" s="16">
        <v>149.222222222222</v>
      </c>
      <c r="C65" s="16">
        <f>B65/B8</f>
        <v>74.611111111111001</v>
      </c>
      <c r="D65" s="16">
        <f t="shared" si="0"/>
        <v>71.611111111111001</v>
      </c>
      <c r="E65" s="16">
        <f t="shared" si="1"/>
        <v>74.409027777777666</v>
      </c>
      <c r="F65" s="16">
        <f t="shared" si="2"/>
        <v>144.2002886870597</v>
      </c>
      <c r="G65" s="16">
        <f t="shared" si="3"/>
        <v>148.14079131669394</v>
      </c>
      <c r="H65" s="16">
        <f t="shared" si="4"/>
        <v>382.18137889985525</v>
      </c>
      <c r="I65" s="16"/>
      <c r="J65" s="15"/>
    </row>
    <row r="66" spans="1:10" ht="12.75" customHeight="1" x14ac:dyDescent="0.35">
      <c r="A66" s="15">
        <v>54</v>
      </c>
      <c r="B66" s="16">
        <v>149.666666666667</v>
      </c>
      <c r="C66" s="16">
        <f>B66/B8</f>
        <v>74.833333333333499</v>
      </c>
      <c r="D66" s="16">
        <f t="shared" si="0"/>
        <v>71.833333333333499</v>
      </c>
      <c r="E66" s="16">
        <f t="shared" si="1"/>
        <v>74.639583333333505</v>
      </c>
      <c r="F66" s="16">
        <f t="shared" si="2"/>
        <v>144.81775520833381</v>
      </c>
      <c r="G66" s="16">
        <f t="shared" si="3"/>
        <v>148.6109253812829</v>
      </c>
      <c r="H66" s="16">
        <f t="shared" si="4"/>
        <v>383.81788191017284</v>
      </c>
      <c r="I66" s="16"/>
      <c r="J66" s="15"/>
    </row>
    <row r="67" spans="1:10" ht="12.75" customHeight="1" x14ac:dyDescent="0.35">
      <c r="A67" s="15">
        <v>55</v>
      </c>
      <c r="B67" s="16">
        <v>150.111111111111</v>
      </c>
      <c r="C67" s="16">
        <f>B67/B8</f>
        <v>75.0555555555555</v>
      </c>
      <c r="D67" s="16">
        <f t="shared" si="0"/>
        <v>72.0555555555555</v>
      </c>
      <c r="E67" s="16">
        <f t="shared" si="1"/>
        <v>74.870138888888832</v>
      </c>
      <c r="F67" s="16">
        <f t="shared" si="2"/>
        <v>145.43627606079724</v>
      </c>
      <c r="G67" s="16">
        <f t="shared" si="3"/>
        <v>149.08082290430582</v>
      </c>
      <c r="H67" s="16">
        <f t="shared" si="4"/>
        <v>385.4571792682093</v>
      </c>
      <c r="I67" s="16"/>
      <c r="J67" s="15"/>
    </row>
    <row r="68" spans="1:10" ht="12.75" customHeight="1" x14ac:dyDescent="0.35">
      <c r="A68" s="15">
        <v>56</v>
      </c>
      <c r="B68" s="16">
        <v>150.53333333333299</v>
      </c>
      <c r="C68" s="16">
        <f>B68/B8</f>
        <v>75.266666666666495</v>
      </c>
      <c r="D68" s="16">
        <f t="shared" si="0"/>
        <v>72.266666666666495</v>
      </c>
      <c r="E68" s="16">
        <f t="shared" si="1"/>
        <v>75.089166666666486</v>
      </c>
      <c r="F68" s="16">
        <f t="shared" si="2"/>
        <v>146.02484744490309</v>
      </c>
      <c r="G68" s="16">
        <f t="shared" si="3"/>
        <v>149.52700475300864</v>
      </c>
      <c r="H68" s="16">
        <f t="shared" si="4"/>
        <v>387.01710002292236</v>
      </c>
      <c r="I68" s="16"/>
      <c r="J68" s="15"/>
    </row>
    <row r="69" spans="1:10" ht="12.75" customHeight="1" x14ac:dyDescent="0.35">
      <c r="A69" s="15">
        <v>57</v>
      </c>
      <c r="B69" s="16">
        <v>150.95555555555501</v>
      </c>
      <c r="C69" s="16">
        <f>B69/B8</f>
        <v>75.477777777777504</v>
      </c>
      <c r="D69" s="16">
        <f t="shared" si="0"/>
        <v>72.477777777777504</v>
      </c>
      <c r="E69" s="16">
        <f t="shared" si="1"/>
        <v>75.308194444444155</v>
      </c>
      <c r="F69" s="16">
        <f t="shared" si="2"/>
        <v>146.6143703629086</v>
      </c>
      <c r="G69" s="16">
        <f t="shared" si="3"/>
        <v>149.97296984451484</v>
      </c>
      <c r="H69" s="16">
        <f t="shared" si="4"/>
        <v>388.57954267645528</v>
      </c>
      <c r="I69" s="16"/>
      <c r="J69" s="15"/>
    </row>
    <row r="70" spans="1:10" ht="12.75" customHeight="1" x14ac:dyDescent="0.35">
      <c r="A70" s="15">
        <v>58</v>
      </c>
      <c r="B70" s="16">
        <v>151.37777777777799</v>
      </c>
      <c r="C70" s="16">
        <f>B70/B8</f>
        <v>75.688888888888997</v>
      </c>
      <c r="D70" s="16">
        <f t="shared" si="0"/>
        <v>72.688888888888997</v>
      </c>
      <c r="E70" s="16">
        <f t="shared" si="1"/>
        <v>75.527222222222335</v>
      </c>
      <c r="F70" s="16">
        <f t="shared" si="2"/>
        <v>147.20484481481512</v>
      </c>
      <c r="G70" s="16">
        <f t="shared" si="3"/>
        <v>150.41871659524452</v>
      </c>
      <c r="H70" s="16">
        <f t="shared" si="4"/>
        <v>390.14450722881145</v>
      </c>
      <c r="I70" s="16"/>
      <c r="J70" s="15"/>
    </row>
    <row r="71" spans="1:10" ht="12.75" customHeight="1" x14ac:dyDescent="0.35">
      <c r="A71" s="15">
        <v>59</v>
      </c>
      <c r="B71" s="16">
        <v>151.80000000000001</v>
      </c>
      <c r="C71" s="16">
        <f>B71/B8</f>
        <v>75.900000000000006</v>
      </c>
      <c r="D71" s="16">
        <f t="shared" si="0"/>
        <v>72.900000000000006</v>
      </c>
      <c r="E71" s="16">
        <f t="shared" si="1"/>
        <v>75.746250000000003</v>
      </c>
      <c r="F71" s="16">
        <f t="shared" si="2"/>
        <v>147.79627080061985</v>
      </c>
      <c r="G71" s="16">
        <f t="shared" si="3"/>
        <v>150.86424343047597</v>
      </c>
      <c r="H71" s="16">
        <f t="shared" si="4"/>
        <v>391.71199367998338</v>
      </c>
      <c r="I71" s="16"/>
      <c r="J71" s="15"/>
    </row>
    <row r="72" spans="1:10" ht="12.75" customHeight="1" x14ac:dyDescent="0.35">
      <c r="A72" s="15">
        <v>60</v>
      </c>
      <c r="B72" s="16">
        <v>152.222222222222</v>
      </c>
      <c r="C72" s="16">
        <f>B72/B8</f>
        <v>76.111111111111001</v>
      </c>
      <c r="D72" s="16">
        <f t="shared" si="0"/>
        <v>73.111111111111001</v>
      </c>
      <c r="E72" s="16">
        <f t="shared" si="1"/>
        <v>75.965277777777658</v>
      </c>
      <c r="F72" s="16">
        <f t="shared" si="2"/>
        <v>148.38864832032414</v>
      </c>
      <c r="G72" s="16">
        <f t="shared" si="3"/>
        <v>151.30954878433201</v>
      </c>
      <c r="H72" s="16">
        <f t="shared" si="4"/>
        <v>393.28200202997482</v>
      </c>
      <c r="I72" s="16"/>
      <c r="J72" s="15"/>
    </row>
    <row r="73" spans="1:10" ht="12.75" customHeight="1" x14ac:dyDescent="0.35">
      <c r="A73" s="15">
        <v>62</v>
      </c>
      <c r="B73" s="16">
        <v>152.64444444444399</v>
      </c>
      <c r="C73" s="16">
        <f>B73/B8</f>
        <v>76.322222222221995</v>
      </c>
      <c r="D73" s="16">
        <f t="shared" si="0"/>
        <v>73.322222222221995</v>
      </c>
      <c r="E73" s="16">
        <f t="shared" si="1"/>
        <v>76.184305555555326</v>
      </c>
      <c r="F73" s="16">
        <f t="shared" si="2"/>
        <v>148.98197737392806</v>
      </c>
      <c r="G73" s="16">
        <f t="shared" si="3"/>
        <v>151.75463109975612</v>
      </c>
      <c r="H73" s="16">
        <f t="shared" si="4"/>
        <v>394.85453227878594</v>
      </c>
      <c r="I73" s="16"/>
      <c r="J73" s="15"/>
    </row>
    <row r="74" spans="1:10" ht="12.75" customHeight="1" x14ac:dyDescent="0.35">
      <c r="A74" s="15">
        <v>63</v>
      </c>
      <c r="B74" s="16">
        <v>153.066666666667</v>
      </c>
      <c r="C74" s="16">
        <f>B74/B8</f>
        <v>76.533333333333502</v>
      </c>
      <c r="D74" s="16">
        <f t="shared" si="0"/>
        <v>73.533333333333502</v>
      </c>
      <c r="E74" s="16">
        <f t="shared" si="1"/>
        <v>76.403333333333507</v>
      </c>
      <c r="F74" s="16">
        <f t="shared" si="2"/>
        <v>149.57625796143296</v>
      </c>
      <c r="G74" s="16">
        <f t="shared" si="3"/>
        <v>152.19948882849414</v>
      </c>
      <c r="H74" s="16">
        <f t="shared" si="4"/>
        <v>396.42958442642026</v>
      </c>
      <c r="I74" s="16"/>
      <c r="J74" s="15"/>
    </row>
    <row r="75" spans="1:10" ht="12.75" customHeight="1" x14ac:dyDescent="0.35">
      <c r="A75" s="15">
        <v>64</v>
      </c>
      <c r="B75" s="16">
        <v>153.48888888888899</v>
      </c>
      <c r="C75" s="16">
        <f>B75/B8</f>
        <v>76.744444444444497</v>
      </c>
      <c r="D75" s="16">
        <f t="shared" si="0"/>
        <v>73.744444444444497</v>
      </c>
      <c r="E75" s="16">
        <f t="shared" si="1"/>
        <v>76.622361111111161</v>
      </c>
      <c r="F75" s="16">
        <f t="shared" si="2"/>
        <v>150.17149008283607</v>
      </c>
      <c r="G75" s="16">
        <f t="shared" si="3"/>
        <v>152.64412043107015</v>
      </c>
      <c r="H75" s="16">
        <f t="shared" si="4"/>
        <v>398.0071584728704</v>
      </c>
      <c r="I75" s="16"/>
      <c r="J75" s="15"/>
    </row>
    <row r="76" spans="1:10" ht="12.75" customHeight="1" x14ac:dyDescent="0.35">
      <c r="A76" s="15">
        <v>65</v>
      </c>
      <c r="B76" s="16">
        <v>153.91111111111101</v>
      </c>
      <c r="C76" s="16">
        <f>B76/B8</f>
        <v>76.955555555555506</v>
      </c>
      <c r="D76" s="16">
        <f t="shared" si="0"/>
        <v>73.955555555555506</v>
      </c>
      <c r="E76" s="16">
        <f t="shared" si="1"/>
        <v>76.841388888888844</v>
      </c>
      <c r="F76" s="16">
        <f t="shared" si="2"/>
        <v>150.76767373813883</v>
      </c>
      <c r="G76" s="16">
        <f t="shared" si="3"/>
        <v>153.08852437677248</v>
      </c>
      <c r="H76" s="16">
        <f t="shared" si="4"/>
        <v>399.58725441814022</v>
      </c>
      <c r="I76" s="16"/>
      <c r="J76" s="15"/>
    </row>
    <row r="77" spans="1:10" ht="12.75" customHeight="1" x14ac:dyDescent="0.35">
      <c r="A77" s="15">
        <v>66</v>
      </c>
      <c r="B77" s="16">
        <v>154.333333333333</v>
      </c>
      <c r="C77" s="16">
        <f>B77/B8</f>
        <v>77.166666666666501</v>
      </c>
      <c r="D77" s="16">
        <f t="shared" ref="D77:D91" si="5">C77-$D$2-$C$1</f>
        <v>74.166666666666501</v>
      </c>
      <c r="E77" s="16">
        <f t="shared" ref="E77:E91" si="6">D77-((-$D$2-$C$1)*C77)/$B$4</f>
        <v>77.060416666666498</v>
      </c>
      <c r="F77" s="16">
        <f t="shared" ref="F77:F91" si="7">(E77*$B$7*((E77*$B$7/$B$9+$B$9)/$B$9))*(100+$C$5)/100</f>
        <v>151.36480892734113</v>
      </c>
      <c r="G77" s="16">
        <f t="shared" ref="G77:G91" si="8">F77*$C$3/($C$3-((($C$3-F77)*10)/$D$6))</f>
        <v>153.532699143629</v>
      </c>
      <c r="H77" s="16">
        <f t="shared" ref="H77:H89" si="9">F77*$G$7*$G$8/960</f>
        <v>401.16987226222949</v>
      </c>
      <c r="I77" s="16"/>
      <c r="J77" s="15"/>
    </row>
    <row r="78" spans="1:10" ht="12.75" customHeight="1" x14ac:dyDescent="0.35">
      <c r="A78" s="15">
        <v>67</v>
      </c>
      <c r="B78" s="16">
        <v>154.75555555555499</v>
      </c>
      <c r="C78" s="16">
        <f>B78/B8</f>
        <v>77.377777777777496</v>
      </c>
      <c r="D78" s="16">
        <f t="shared" si="5"/>
        <v>74.377777777777496</v>
      </c>
      <c r="E78" s="16">
        <f t="shared" si="6"/>
        <v>77.279444444444152</v>
      </c>
      <c r="F78" s="16">
        <f t="shared" si="7"/>
        <v>151.96289565044302</v>
      </c>
      <c r="G78" s="16">
        <f t="shared" si="8"/>
        <v>153.97664321838812</v>
      </c>
      <c r="H78" s="16">
        <f t="shared" si="9"/>
        <v>402.75501200513827</v>
      </c>
      <c r="I78" s="16"/>
      <c r="J78" s="15"/>
    </row>
    <row r="79" spans="1:10" ht="12.75" customHeight="1" x14ac:dyDescent="0.35">
      <c r="A79" s="15">
        <v>68</v>
      </c>
      <c r="B79" s="16">
        <v>155.155555555555</v>
      </c>
      <c r="C79" s="16">
        <f>B79/B8</f>
        <v>77.577777777777499</v>
      </c>
      <c r="D79" s="16">
        <f t="shared" si="5"/>
        <v>74.577777777777499</v>
      </c>
      <c r="E79" s="16">
        <f t="shared" si="6"/>
        <v>77.486944444444148</v>
      </c>
      <c r="F79" s="16">
        <f t="shared" si="7"/>
        <v>152.53038185567718</v>
      </c>
      <c r="G79" s="16">
        <f t="shared" si="8"/>
        <v>154.39700765283641</v>
      </c>
      <c r="H79" s="16">
        <f t="shared" si="9"/>
        <v>404.25904963500528</v>
      </c>
      <c r="I79" s="16"/>
      <c r="J79" s="15"/>
    </row>
    <row r="80" spans="1:10" ht="12.75" customHeight="1" x14ac:dyDescent="0.35">
      <c r="A80" s="15">
        <v>69</v>
      </c>
      <c r="B80" s="16">
        <v>155.555555555556</v>
      </c>
      <c r="C80" s="16">
        <f>B80/B8</f>
        <v>77.777777777777999</v>
      </c>
      <c r="D80" s="16">
        <f t="shared" si="5"/>
        <v>74.777777777777999</v>
      </c>
      <c r="E80" s="16">
        <f t="shared" si="6"/>
        <v>77.69444444444467</v>
      </c>
      <c r="F80" s="16">
        <f t="shared" si="7"/>
        <v>153.09872206917723</v>
      </c>
      <c r="G80" s="16">
        <f t="shared" si="8"/>
        <v>154.81716241702944</v>
      </c>
      <c r="H80" s="16">
        <f t="shared" si="9"/>
        <v>405.76535068653146</v>
      </c>
      <c r="I80" s="16"/>
      <c r="J80" s="15"/>
    </row>
    <row r="81" spans="1:10" ht="12.75" customHeight="1" x14ac:dyDescent="0.35">
      <c r="A81" s="15">
        <v>70</v>
      </c>
      <c r="B81" s="16">
        <v>155.955555555556</v>
      </c>
      <c r="C81" s="16">
        <f>B81/B8</f>
        <v>77.977777777778002</v>
      </c>
      <c r="D81" s="16">
        <f t="shared" si="5"/>
        <v>74.977777777778002</v>
      </c>
      <c r="E81" s="16">
        <f t="shared" si="6"/>
        <v>77.90194444444468</v>
      </c>
      <c r="F81" s="16">
        <f t="shared" si="7"/>
        <v>153.66791629094033</v>
      </c>
      <c r="G81" s="16">
        <f t="shared" si="8"/>
        <v>155.23710624585149</v>
      </c>
      <c r="H81" s="16">
        <f t="shared" si="9"/>
        <v>407.27391515970908</v>
      </c>
      <c r="I81" s="16"/>
      <c r="J81" s="15"/>
    </row>
    <row r="82" spans="1:10" ht="12.75" customHeight="1" x14ac:dyDescent="0.35">
      <c r="A82" s="15">
        <v>71</v>
      </c>
      <c r="B82" s="16">
        <v>156.35555555555601</v>
      </c>
      <c r="C82" s="16">
        <f>B82/B8</f>
        <v>78.177777777778005</v>
      </c>
      <c r="D82" s="16">
        <f t="shared" si="5"/>
        <v>75.177777777778005</v>
      </c>
      <c r="E82" s="16">
        <f t="shared" si="6"/>
        <v>78.109444444444676</v>
      </c>
      <c r="F82" s="16">
        <f t="shared" si="7"/>
        <v>154.23796452096786</v>
      </c>
      <c r="G82" s="16">
        <f t="shared" si="8"/>
        <v>155.6568378811497</v>
      </c>
      <c r="H82" s="16">
        <f t="shared" si="9"/>
        <v>408.78474305454182</v>
      </c>
      <c r="I82" s="16"/>
      <c r="J82" s="15"/>
    </row>
    <row r="83" spans="1:10" ht="12.75" customHeight="1" x14ac:dyDescent="0.35">
      <c r="A83" s="15">
        <v>72</v>
      </c>
      <c r="B83" s="16">
        <v>156.75555555555599</v>
      </c>
      <c r="C83" s="16">
        <f>B83/B8</f>
        <v>78.377777777777993</v>
      </c>
      <c r="D83" s="16">
        <f t="shared" si="5"/>
        <v>75.377777777777993</v>
      </c>
      <c r="E83" s="16">
        <f t="shared" si="6"/>
        <v>78.316944444444673</v>
      </c>
      <c r="F83" s="16">
        <f t="shared" si="7"/>
        <v>154.8088667592599</v>
      </c>
      <c r="G83" s="16">
        <f t="shared" si="8"/>
        <v>156.07635607171389</v>
      </c>
      <c r="H83" s="16">
        <f t="shared" si="9"/>
        <v>410.29783437102992</v>
      </c>
      <c r="I83" s="16"/>
      <c r="J83" s="15"/>
    </row>
    <row r="84" spans="1:10" ht="12.75" customHeight="1" x14ac:dyDescent="0.35">
      <c r="A84" s="15">
        <v>73</v>
      </c>
      <c r="B84" s="16">
        <v>157.15555555555599</v>
      </c>
      <c r="C84" s="16">
        <f>B84/B8</f>
        <v>78.577777777777996</v>
      </c>
      <c r="D84" s="16">
        <f t="shared" si="5"/>
        <v>75.577777777777996</v>
      </c>
      <c r="E84" s="16">
        <f t="shared" si="6"/>
        <v>78.524444444444669</v>
      </c>
      <c r="F84" s="16">
        <f t="shared" si="7"/>
        <v>155.38062300581632</v>
      </c>
      <c r="G84" s="16">
        <f t="shared" si="8"/>
        <v>156.49565957326138</v>
      </c>
      <c r="H84" s="16">
        <f t="shared" si="9"/>
        <v>411.81318910917304</v>
      </c>
      <c r="I84" s="16"/>
      <c r="J84" s="15"/>
    </row>
    <row r="85" spans="1:10" ht="12.75" customHeight="1" x14ac:dyDescent="0.35">
      <c r="A85" s="15">
        <v>74</v>
      </c>
      <c r="B85" s="16">
        <v>157.555555555556</v>
      </c>
      <c r="C85" s="16">
        <f>B85/B8</f>
        <v>78.777777777777999</v>
      </c>
      <c r="D85" s="16">
        <f t="shared" si="5"/>
        <v>75.777777777777999</v>
      </c>
      <c r="E85" s="16">
        <f t="shared" si="6"/>
        <v>78.731944444444679</v>
      </c>
      <c r="F85" s="16">
        <f t="shared" si="7"/>
        <v>155.95323326063732</v>
      </c>
      <c r="G85" s="16">
        <f t="shared" si="8"/>
        <v>156.91474714842155</v>
      </c>
      <c r="H85" s="16">
        <f t="shared" si="9"/>
        <v>413.33080726897168</v>
      </c>
      <c r="I85" s="16"/>
      <c r="J85" s="15"/>
    </row>
    <row r="86" spans="1:10" ht="12.75" customHeight="1" x14ac:dyDescent="0.35">
      <c r="A86" s="15">
        <v>75</v>
      </c>
      <c r="B86" s="16">
        <v>157.955555555556</v>
      </c>
      <c r="C86" s="16">
        <f>B86/B8</f>
        <v>78.977777777778002</v>
      </c>
      <c r="D86" s="16">
        <f t="shared" si="5"/>
        <v>75.977777777778002</v>
      </c>
      <c r="E86" s="16">
        <f t="shared" si="6"/>
        <v>78.939444444444675</v>
      </c>
      <c r="F86" s="16">
        <f t="shared" si="7"/>
        <v>156.52669752372273</v>
      </c>
      <c r="G86" s="16">
        <f t="shared" si="8"/>
        <v>157.33361756671903</v>
      </c>
      <c r="H86" s="16">
        <f t="shared" si="9"/>
        <v>414.85068885042534</v>
      </c>
      <c r="I86" s="16"/>
      <c r="J86" s="15"/>
    </row>
    <row r="87" spans="1:10" ht="12.75" customHeight="1" x14ac:dyDescent="0.35">
      <c r="A87" s="15">
        <v>76</v>
      </c>
      <c r="B87" s="16">
        <v>158.35555555555601</v>
      </c>
      <c r="C87" s="16">
        <f>B87/B8</f>
        <v>79.177777777778005</v>
      </c>
      <c r="D87" s="16">
        <f t="shared" si="5"/>
        <v>76.177777777778005</v>
      </c>
      <c r="E87" s="16">
        <f t="shared" si="6"/>
        <v>79.146944444444685</v>
      </c>
      <c r="F87" s="16">
        <f t="shared" si="7"/>
        <v>157.10101579507261</v>
      </c>
      <c r="G87" s="16">
        <f t="shared" si="8"/>
        <v>157.75226960455802</v>
      </c>
      <c r="H87" s="16">
        <f t="shared" si="9"/>
        <v>416.37283385353425</v>
      </c>
      <c r="I87" s="16"/>
      <c r="J87" s="15"/>
    </row>
    <row r="88" spans="1:10" ht="12.75" customHeight="1" x14ac:dyDescent="0.35">
      <c r="A88" s="15">
        <v>77</v>
      </c>
      <c r="B88" s="16">
        <v>158.75555555555599</v>
      </c>
      <c r="C88" s="16">
        <f>B88/B8</f>
        <v>79.377777777777993</v>
      </c>
      <c r="D88" s="16">
        <f t="shared" si="5"/>
        <v>76.377777777777993</v>
      </c>
      <c r="E88" s="16">
        <f t="shared" si="6"/>
        <v>79.354444444444667</v>
      </c>
      <c r="F88" s="16">
        <f t="shared" si="7"/>
        <v>157.67618807468688</v>
      </c>
      <c r="G88" s="16">
        <f t="shared" si="8"/>
        <v>158.17070204520593</v>
      </c>
      <c r="H88" s="16">
        <f t="shared" si="9"/>
        <v>417.89724227829834</v>
      </c>
      <c r="I88" s="16"/>
      <c r="J88" s="15"/>
    </row>
    <row r="89" spans="1:10" ht="12.75" customHeight="1" x14ac:dyDescent="0.35">
      <c r="A89" s="15">
        <v>78</v>
      </c>
      <c r="B89" s="16">
        <v>159.15555555555599</v>
      </c>
      <c r="C89" s="16">
        <f>B89/B8</f>
        <v>79.577777777777996</v>
      </c>
      <c r="D89" s="16">
        <f t="shared" si="5"/>
        <v>76.577777777777996</v>
      </c>
      <c r="E89" s="16">
        <f t="shared" si="6"/>
        <v>79.561944444444677</v>
      </c>
      <c r="F89" s="16">
        <f t="shared" si="7"/>
        <v>158.2522143625657</v>
      </c>
      <c r="G89" s="16">
        <f t="shared" si="8"/>
        <v>158.58891367877735</v>
      </c>
      <c r="H89" s="16">
        <f t="shared" si="9"/>
        <v>419.42391412471778</v>
      </c>
      <c r="I89" s="16"/>
      <c r="J89" s="15"/>
    </row>
    <row r="90" spans="1:10" ht="12.75" customHeight="1" x14ac:dyDescent="0.35">
      <c r="A90" s="15">
        <v>79</v>
      </c>
      <c r="B90" s="16">
        <v>159.555555555556</v>
      </c>
      <c r="C90" s="16">
        <f>B90/B8</f>
        <v>79.777777777777999</v>
      </c>
      <c r="D90" s="16">
        <f t="shared" si="5"/>
        <v>76.777777777777999</v>
      </c>
      <c r="E90" s="16">
        <f t="shared" si="6"/>
        <v>79.769444444444673</v>
      </c>
      <c r="F90" s="16">
        <f t="shared" si="7"/>
        <v>158.82909465870895</v>
      </c>
      <c r="G90" s="16">
        <f t="shared" si="8"/>
        <v>159.00690330221715</v>
      </c>
      <c r="H90" s="16">
        <f>F90*$G$7*$G$8/960</f>
        <v>420.95284939279242</v>
      </c>
      <c r="I90" s="16"/>
      <c r="J90" s="15"/>
    </row>
    <row r="91" spans="1:10" ht="12.75" customHeight="1" x14ac:dyDescent="0.35">
      <c r="A91" s="15">
        <v>80</v>
      </c>
      <c r="B91" s="16">
        <v>159.955555555556</v>
      </c>
      <c r="C91" s="16">
        <f>B91/B8</f>
        <v>79.977777777778002</v>
      </c>
      <c r="D91" s="16">
        <f t="shared" si="5"/>
        <v>76.977777777778002</v>
      </c>
      <c r="E91" s="16">
        <f t="shared" si="6"/>
        <v>79.976944444444683</v>
      </c>
      <c r="F91" s="16">
        <f t="shared" si="7"/>
        <v>159.40682896311668</v>
      </c>
      <c r="G91" s="16">
        <f t="shared" si="8"/>
        <v>159.42466971928474</v>
      </c>
      <c r="H91" s="16">
        <f t="shared" ref="H91" si="10">F91*$G$7*$G$8/960</f>
        <v>422.48404808252229</v>
      </c>
      <c r="I91" s="16"/>
      <c r="J91" s="15"/>
    </row>
    <row r="92" spans="1:10" ht="12.75" customHeight="1" x14ac:dyDescent="0.35">
      <c r="E92" s="19"/>
    </row>
    <row r="93" spans="1:10" ht="12.75" customHeight="1" x14ac:dyDescent="0.35">
      <c r="E93" s="19"/>
    </row>
    <row r="94" spans="1:10" ht="12.75" customHeight="1" x14ac:dyDescent="0.35">
      <c r="E94" s="19"/>
    </row>
    <row r="95" spans="1:10" ht="12.75" customHeight="1" x14ac:dyDescent="0.35">
      <c r="E95" s="1"/>
    </row>
  </sheetData>
  <mergeCells count="10">
    <mergeCell ref="E6:F6"/>
    <mergeCell ref="E7:F7"/>
    <mergeCell ref="E8:F8"/>
    <mergeCell ref="E9:F9"/>
    <mergeCell ref="E10:F10"/>
    <mergeCell ref="E1:F1"/>
    <mergeCell ref="E2:F2"/>
    <mergeCell ref="E3:F3"/>
    <mergeCell ref="E4:F4"/>
    <mergeCell ref="E5:F5"/>
  </mergeCells>
  <dataValidations count="3">
    <dataValidation type="whole" showErrorMessage="1" errorTitle="Error" error="Min value -20_x000a_Max value 14" sqref="B2" xr:uid="{00000000-0002-0000-0000-000000000000}">
      <formula1>-20</formula1>
      <formula2>14</formula2>
    </dataValidation>
    <dataValidation type="whole" showErrorMessage="1" errorTitle="Error" error="Min value -20_x000a_Max value 20" sqref="B5:B6" xr:uid="{00000000-0002-0000-0000-000001000000}">
      <formula1>-20</formula1>
      <formula2>20</formula2>
    </dataValidation>
    <dataValidation type="whole" showErrorMessage="1" errorTitle="Error" error="&quot;ADC torque max&quot; - &quot;ADC torque offset&quot;_x000a_Min value 40.  Max value 250." sqref="B4" xr:uid="{00000000-0002-0000-0000-000003000000}">
      <formula1>40</formula1>
      <formula2>250</formula2>
    </dataValidation>
  </dataValidations>
  <pageMargins left="0.74791666666666701" right="0.74791666666666701" top="0.98402777777777795" bottom="0.98402777777777795" header="0.511811023622047" footer="0.511811023622047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1884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dzid</cp:lastModifiedBy>
  <cp:revision>98</cp:revision>
  <dcterms:created xsi:type="dcterms:W3CDTF">2023-05-27T17:37:46Z</dcterms:created>
  <dcterms:modified xsi:type="dcterms:W3CDTF">2023-05-28T12:20:02Z</dcterms:modified>
  <dc:language>it-IT</dc:language>
</cp:coreProperties>
</file>