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simo\Priv\Ebk\TSDZ2\BT\TSDZ2_ESP32\TSDZ2-Smart-EBike\"/>
    </mc:Choice>
  </mc:AlternateContent>
  <xr:revisionPtr revIDLastSave="0" documentId="13_ncr:1_{D158C8C9-E3D2-4F9A-BE19-4B8293599387}" xr6:coauthVersionLast="44" xr6:coauthVersionMax="46" xr10:uidLastSave="{00000000-0000-0000-0000-000000000000}"/>
  <bookViews>
    <workbookView xWindow="5616" yWindow="516" windowWidth="16272" windowHeight="12444" activeTab="1" xr2:uid="{0FECAB06-F1EB-47DE-95C0-CE04C98C7007}"/>
  </bookViews>
  <sheets>
    <sheet name="Ref. Values" sheetId="1" r:id="rId1"/>
    <sheet name="Graph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3" i="5" l="1"/>
  <c r="O14" i="5"/>
  <c r="O15" i="5"/>
  <c r="O12" i="5"/>
  <c r="M13" i="5"/>
  <c r="N13" i="5" s="1"/>
  <c r="M14" i="5"/>
  <c r="N14" i="5" s="1"/>
  <c r="M15" i="5"/>
  <c r="N15" i="5" s="1"/>
  <c r="M12" i="5"/>
  <c r="N12" i="5" s="1"/>
  <c r="K13" i="5"/>
  <c r="K14" i="5"/>
  <c r="K15" i="5"/>
  <c r="K12" i="5"/>
  <c r="U13" i="4" l="1"/>
  <c r="D12" i="5"/>
  <c r="D13" i="5"/>
  <c r="F12" i="5"/>
  <c r="G12" i="5" s="1"/>
  <c r="H12" i="5" s="1"/>
  <c r="I12" i="5" s="1"/>
  <c r="F13" i="5"/>
  <c r="G13" i="5" s="1"/>
  <c r="H13" i="5" s="1"/>
  <c r="I13" i="5" s="1"/>
  <c r="D23" i="5"/>
  <c r="F23" i="5"/>
  <c r="G23" i="5"/>
  <c r="H23" i="5" s="1"/>
  <c r="I23" i="5" s="1"/>
  <c r="D22" i="5"/>
  <c r="F22" i="5"/>
  <c r="G22" i="5"/>
  <c r="H22" i="5"/>
  <c r="I22" i="5"/>
  <c r="D15" i="5"/>
  <c r="D16" i="5"/>
  <c r="D17" i="5"/>
  <c r="D18" i="5"/>
  <c r="D19" i="5"/>
  <c r="D20" i="5"/>
  <c r="D21" i="5"/>
  <c r="D14" i="5"/>
  <c r="F21" i="5"/>
  <c r="G21" i="5" s="1"/>
  <c r="H21" i="5" s="1"/>
  <c r="I21" i="5" s="1"/>
  <c r="F20" i="5"/>
  <c r="G20" i="5" s="1"/>
  <c r="H20" i="5" s="1"/>
  <c r="I20" i="5" s="1"/>
  <c r="F19" i="5"/>
  <c r="G19" i="5"/>
  <c r="H19" i="5" s="1"/>
  <c r="I19" i="5" s="1"/>
  <c r="F17" i="5"/>
  <c r="G17" i="5" s="1"/>
  <c r="H17" i="5" s="1"/>
  <c r="I17" i="5" s="1"/>
  <c r="F18" i="5"/>
  <c r="G18" i="5" s="1"/>
  <c r="H18" i="5" s="1"/>
  <c r="I18" i="5" s="1"/>
  <c r="F16" i="5"/>
  <c r="G16" i="5"/>
  <c r="H16" i="5" s="1"/>
  <c r="I16" i="5" s="1"/>
  <c r="F15" i="5"/>
  <c r="G15" i="5" s="1"/>
  <c r="H15" i="5" s="1"/>
  <c r="I15" i="5" s="1"/>
  <c r="I14" i="5"/>
  <c r="H14" i="5"/>
  <c r="G14" i="5"/>
  <c r="F14" i="5"/>
  <c r="F11" i="4" l="1"/>
  <c r="A13" i="1"/>
  <c r="B12" i="4" l="1"/>
  <c r="E12" i="4" s="1"/>
  <c r="C12" i="4"/>
  <c r="B13" i="4"/>
  <c r="E13" i="4" s="1"/>
  <c r="C13" i="4"/>
  <c r="B14" i="4"/>
  <c r="E14" i="4" s="1"/>
  <c r="C14" i="4"/>
  <c r="B15" i="4"/>
  <c r="E15" i="4" s="1"/>
  <c r="C15" i="4"/>
  <c r="B16" i="4"/>
  <c r="E16" i="4" s="1"/>
  <c r="C16" i="4"/>
  <c r="B17" i="4"/>
  <c r="E17" i="4" s="1"/>
  <c r="C17" i="4"/>
  <c r="B18" i="4"/>
  <c r="E18" i="4" s="1"/>
  <c r="C18" i="4"/>
  <c r="B19" i="4"/>
  <c r="E19" i="4" s="1"/>
  <c r="C19" i="4"/>
  <c r="B20" i="4"/>
  <c r="E20" i="4" s="1"/>
  <c r="C20" i="4"/>
  <c r="B21" i="4"/>
  <c r="E21" i="4" s="1"/>
  <c r="C21" i="4"/>
  <c r="B22" i="4"/>
  <c r="E22" i="4" s="1"/>
  <c r="C22" i="4"/>
  <c r="B23" i="4"/>
  <c r="E23" i="4" s="1"/>
  <c r="C23" i="4"/>
  <c r="B24" i="4"/>
  <c r="E24" i="4" s="1"/>
  <c r="C24" i="4"/>
  <c r="B25" i="4"/>
  <c r="E25" i="4" s="1"/>
  <c r="C25" i="4"/>
  <c r="B26" i="4"/>
  <c r="E26" i="4" s="1"/>
  <c r="C26" i="4"/>
  <c r="B27" i="4"/>
  <c r="E27" i="4" s="1"/>
  <c r="C27" i="4"/>
  <c r="B28" i="4"/>
  <c r="E28" i="4" s="1"/>
  <c r="C28" i="4"/>
  <c r="B29" i="4"/>
  <c r="E29" i="4" s="1"/>
  <c r="C29" i="4"/>
  <c r="B30" i="4"/>
  <c r="E30" i="4" s="1"/>
  <c r="C30" i="4"/>
  <c r="B31" i="4"/>
  <c r="E31" i="4" s="1"/>
  <c r="C31" i="4"/>
  <c r="B32" i="4"/>
  <c r="E32" i="4" s="1"/>
  <c r="C32" i="4"/>
  <c r="B33" i="4"/>
  <c r="E33" i="4" s="1"/>
  <c r="C33" i="4"/>
  <c r="B34" i="4"/>
  <c r="E34" i="4" s="1"/>
  <c r="C34" i="4"/>
  <c r="B35" i="4"/>
  <c r="E35" i="4" s="1"/>
  <c r="C35" i="4"/>
  <c r="B36" i="4"/>
  <c r="E36" i="4" s="1"/>
  <c r="C36" i="4"/>
  <c r="B37" i="4"/>
  <c r="E37" i="4" s="1"/>
  <c r="C37" i="4"/>
  <c r="B38" i="4"/>
  <c r="E38" i="4" s="1"/>
  <c r="C38" i="4"/>
  <c r="B39" i="4"/>
  <c r="E39" i="4" s="1"/>
  <c r="C39" i="4"/>
  <c r="B40" i="4"/>
  <c r="E40" i="4" s="1"/>
  <c r="C40" i="4"/>
  <c r="B41" i="4"/>
  <c r="E41" i="4" s="1"/>
  <c r="C41" i="4"/>
  <c r="B42" i="4"/>
  <c r="E42" i="4" s="1"/>
  <c r="C42" i="4"/>
  <c r="B43" i="4"/>
  <c r="E43" i="4" s="1"/>
  <c r="C43" i="4"/>
  <c r="B44" i="4"/>
  <c r="E44" i="4" s="1"/>
  <c r="C44" i="4"/>
  <c r="B45" i="4"/>
  <c r="E45" i="4" s="1"/>
  <c r="C45" i="4"/>
  <c r="B46" i="4"/>
  <c r="E46" i="4" s="1"/>
  <c r="C46" i="4"/>
  <c r="B47" i="4"/>
  <c r="E47" i="4" s="1"/>
  <c r="C47" i="4"/>
  <c r="B48" i="4"/>
  <c r="E48" i="4" s="1"/>
  <c r="C48" i="4"/>
  <c r="B49" i="4"/>
  <c r="E49" i="4" s="1"/>
  <c r="C49" i="4"/>
  <c r="B50" i="4"/>
  <c r="E50" i="4" s="1"/>
  <c r="C50" i="4"/>
  <c r="B51" i="4"/>
  <c r="E51" i="4" s="1"/>
  <c r="C51" i="4"/>
  <c r="B52" i="4"/>
  <c r="E52" i="4" s="1"/>
  <c r="C52" i="4"/>
  <c r="B53" i="4"/>
  <c r="E53" i="4" s="1"/>
  <c r="C53" i="4"/>
  <c r="B54" i="4"/>
  <c r="E54" i="4" s="1"/>
  <c r="C54" i="4"/>
  <c r="B55" i="4"/>
  <c r="E55" i="4" s="1"/>
  <c r="C55" i="4"/>
  <c r="B56" i="4"/>
  <c r="E56" i="4" s="1"/>
  <c r="C56" i="4"/>
  <c r="B57" i="4"/>
  <c r="E57" i="4" s="1"/>
  <c r="C57" i="4"/>
  <c r="B58" i="4"/>
  <c r="E58" i="4" s="1"/>
  <c r="C58" i="4"/>
  <c r="B59" i="4"/>
  <c r="E59" i="4" s="1"/>
  <c r="C59" i="4"/>
  <c r="B60" i="4"/>
  <c r="E60" i="4" s="1"/>
  <c r="C60" i="4"/>
  <c r="B61" i="4"/>
  <c r="E61" i="4" s="1"/>
  <c r="C61" i="4"/>
  <c r="B62" i="4"/>
  <c r="E62" i="4" s="1"/>
  <c r="C62" i="4"/>
  <c r="B63" i="4"/>
  <c r="E63" i="4" s="1"/>
  <c r="C63" i="4"/>
  <c r="B64" i="4"/>
  <c r="E64" i="4" s="1"/>
  <c r="C64" i="4"/>
  <c r="B65" i="4"/>
  <c r="E65" i="4" s="1"/>
  <c r="C65" i="4"/>
  <c r="B66" i="4"/>
  <c r="E66" i="4" s="1"/>
  <c r="C66" i="4"/>
  <c r="B67" i="4"/>
  <c r="E67" i="4" s="1"/>
  <c r="C67" i="4"/>
  <c r="B68" i="4"/>
  <c r="E68" i="4" s="1"/>
  <c r="C68" i="4"/>
  <c r="B69" i="4"/>
  <c r="E69" i="4" s="1"/>
  <c r="C69" i="4"/>
  <c r="B70" i="4"/>
  <c r="E70" i="4" s="1"/>
  <c r="C70" i="4"/>
  <c r="B71" i="4"/>
  <c r="E71" i="4" s="1"/>
  <c r="C71" i="4"/>
  <c r="B72" i="4"/>
  <c r="E72" i="4" s="1"/>
  <c r="C72" i="4"/>
  <c r="B73" i="4"/>
  <c r="E73" i="4" s="1"/>
  <c r="C73" i="4"/>
  <c r="B74" i="4"/>
  <c r="E74" i="4" s="1"/>
  <c r="C74" i="4"/>
  <c r="B75" i="4"/>
  <c r="E75" i="4" s="1"/>
  <c r="C75" i="4"/>
  <c r="B76" i="4"/>
  <c r="E76" i="4" s="1"/>
  <c r="C76" i="4"/>
  <c r="B77" i="4"/>
  <c r="E77" i="4" s="1"/>
  <c r="C77" i="4"/>
  <c r="B78" i="4"/>
  <c r="E78" i="4" s="1"/>
  <c r="C78" i="4"/>
  <c r="B79" i="4"/>
  <c r="E79" i="4" s="1"/>
  <c r="C79" i="4"/>
  <c r="B80" i="4"/>
  <c r="E80" i="4" s="1"/>
  <c r="C80" i="4"/>
  <c r="B81" i="4"/>
  <c r="E81" i="4" s="1"/>
  <c r="C81" i="4"/>
  <c r="B82" i="4"/>
  <c r="E82" i="4" s="1"/>
  <c r="C82" i="4"/>
  <c r="B83" i="4"/>
  <c r="E83" i="4" s="1"/>
  <c r="C83" i="4"/>
  <c r="B84" i="4"/>
  <c r="E84" i="4" s="1"/>
  <c r="C84" i="4"/>
  <c r="B85" i="4"/>
  <c r="E85" i="4" s="1"/>
  <c r="C85" i="4"/>
  <c r="B86" i="4"/>
  <c r="E86" i="4" s="1"/>
  <c r="C86" i="4"/>
  <c r="B87" i="4"/>
  <c r="E87" i="4" s="1"/>
  <c r="C87" i="4"/>
  <c r="B88" i="4"/>
  <c r="E88" i="4" s="1"/>
  <c r="C88" i="4"/>
  <c r="B89" i="4"/>
  <c r="E89" i="4" s="1"/>
  <c r="C89" i="4"/>
  <c r="B90" i="4"/>
  <c r="E90" i="4" s="1"/>
  <c r="C90" i="4"/>
  <c r="B91" i="4"/>
  <c r="E91" i="4" s="1"/>
  <c r="C91" i="4"/>
  <c r="B92" i="4"/>
  <c r="E92" i="4" s="1"/>
  <c r="C92" i="4"/>
  <c r="B93" i="4"/>
  <c r="E93" i="4" s="1"/>
  <c r="C93" i="4"/>
  <c r="B94" i="4"/>
  <c r="E94" i="4" s="1"/>
  <c r="C94" i="4"/>
  <c r="B95" i="4"/>
  <c r="E95" i="4" s="1"/>
  <c r="C95" i="4"/>
  <c r="B96" i="4"/>
  <c r="E96" i="4" s="1"/>
  <c r="C96" i="4"/>
  <c r="B97" i="4"/>
  <c r="E97" i="4" s="1"/>
  <c r="C97" i="4"/>
  <c r="B98" i="4"/>
  <c r="E98" i="4" s="1"/>
  <c r="C98" i="4"/>
  <c r="B99" i="4"/>
  <c r="E99" i="4" s="1"/>
  <c r="C99" i="4"/>
  <c r="B100" i="4"/>
  <c r="E100" i="4" s="1"/>
  <c r="C100" i="4"/>
  <c r="B101" i="4"/>
  <c r="E101" i="4" s="1"/>
  <c r="C101" i="4"/>
  <c r="B102" i="4"/>
  <c r="E102" i="4" s="1"/>
  <c r="C102" i="4"/>
  <c r="B103" i="4"/>
  <c r="E103" i="4" s="1"/>
  <c r="C103" i="4"/>
  <c r="B104" i="4"/>
  <c r="E104" i="4" s="1"/>
  <c r="C104" i="4"/>
  <c r="B105" i="4"/>
  <c r="E105" i="4" s="1"/>
  <c r="C105" i="4"/>
  <c r="B106" i="4"/>
  <c r="E106" i="4" s="1"/>
  <c r="C106" i="4"/>
  <c r="B107" i="4"/>
  <c r="E107" i="4" s="1"/>
  <c r="C107" i="4"/>
  <c r="B108" i="4"/>
  <c r="E108" i="4" s="1"/>
  <c r="C108" i="4"/>
  <c r="B109" i="4"/>
  <c r="E109" i="4" s="1"/>
  <c r="C109" i="4"/>
  <c r="B110" i="4"/>
  <c r="E110" i="4" s="1"/>
  <c r="C110" i="4"/>
  <c r="B111" i="4"/>
  <c r="E111" i="4" s="1"/>
  <c r="C111" i="4"/>
  <c r="B112" i="4"/>
  <c r="E112" i="4" s="1"/>
  <c r="C112" i="4"/>
  <c r="B113" i="4"/>
  <c r="E113" i="4" s="1"/>
  <c r="C113" i="4"/>
  <c r="B114" i="4"/>
  <c r="E114" i="4" s="1"/>
  <c r="C114" i="4"/>
  <c r="B115" i="4"/>
  <c r="E115" i="4" s="1"/>
  <c r="C115" i="4"/>
  <c r="B116" i="4"/>
  <c r="E116" i="4" s="1"/>
  <c r="C116" i="4"/>
  <c r="B117" i="4"/>
  <c r="E117" i="4" s="1"/>
  <c r="C117" i="4"/>
  <c r="B118" i="4"/>
  <c r="E118" i="4" s="1"/>
  <c r="C118" i="4"/>
  <c r="B119" i="4"/>
  <c r="E119" i="4" s="1"/>
  <c r="C119" i="4"/>
  <c r="B120" i="4"/>
  <c r="E120" i="4" s="1"/>
  <c r="C120" i="4"/>
  <c r="B121" i="4"/>
  <c r="E121" i="4" s="1"/>
  <c r="C121" i="4"/>
  <c r="B122" i="4"/>
  <c r="E122" i="4" s="1"/>
  <c r="C122" i="4"/>
  <c r="B123" i="4"/>
  <c r="E123" i="4" s="1"/>
  <c r="C123" i="4"/>
  <c r="B124" i="4"/>
  <c r="E124" i="4" s="1"/>
  <c r="C124" i="4"/>
  <c r="B125" i="4"/>
  <c r="E125" i="4" s="1"/>
  <c r="C125" i="4"/>
  <c r="B126" i="4"/>
  <c r="E126" i="4" s="1"/>
  <c r="C126" i="4"/>
  <c r="B127" i="4"/>
  <c r="E127" i="4" s="1"/>
  <c r="C127" i="4"/>
  <c r="B128" i="4"/>
  <c r="E128" i="4" s="1"/>
  <c r="C128" i="4"/>
  <c r="B129" i="4"/>
  <c r="E129" i="4" s="1"/>
  <c r="C129" i="4"/>
  <c r="B130" i="4"/>
  <c r="E130" i="4" s="1"/>
  <c r="C130" i="4"/>
  <c r="B131" i="4"/>
  <c r="E131" i="4" s="1"/>
  <c r="C131" i="4"/>
  <c r="B132" i="4"/>
  <c r="E132" i="4" s="1"/>
  <c r="C132" i="4"/>
  <c r="B133" i="4"/>
  <c r="E133" i="4" s="1"/>
  <c r="C133" i="4"/>
  <c r="B134" i="4"/>
  <c r="E134" i="4" s="1"/>
  <c r="C134" i="4"/>
  <c r="B135" i="4"/>
  <c r="E135" i="4" s="1"/>
  <c r="C135" i="4"/>
  <c r="B136" i="4"/>
  <c r="E136" i="4" s="1"/>
  <c r="C136" i="4"/>
  <c r="B137" i="4"/>
  <c r="E137" i="4" s="1"/>
  <c r="C137" i="4"/>
  <c r="B138" i="4"/>
  <c r="E138" i="4" s="1"/>
  <c r="C138" i="4"/>
  <c r="B139" i="4"/>
  <c r="E139" i="4" s="1"/>
  <c r="C139" i="4"/>
  <c r="B140" i="4"/>
  <c r="E140" i="4" s="1"/>
  <c r="C140" i="4"/>
  <c r="B141" i="4"/>
  <c r="E141" i="4" s="1"/>
  <c r="C141" i="4"/>
  <c r="B11" i="4"/>
  <c r="E11" i="4" s="1"/>
  <c r="C11" i="4"/>
  <c r="F127" i="4" l="1"/>
  <c r="G127" i="4"/>
  <c r="G111" i="4"/>
  <c r="F111" i="4"/>
  <c r="G95" i="4"/>
  <c r="F95" i="4"/>
  <c r="G83" i="4"/>
  <c r="F83" i="4"/>
  <c r="G67" i="4"/>
  <c r="F67" i="4"/>
  <c r="G51" i="4"/>
  <c r="F51" i="4"/>
  <c r="F39" i="4"/>
  <c r="G39" i="4"/>
  <c r="G15" i="4"/>
  <c r="F15" i="4"/>
  <c r="G11" i="4"/>
  <c r="F138" i="4"/>
  <c r="G138" i="4"/>
  <c r="G134" i="4"/>
  <c r="F134" i="4"/>
  <c r="F130" i="4"/>
  <c r="G130" i="4"/>
  <c r="G126" i="4"/>
  <c r="F126" i="4"/>
  <c r="F122" i="4"/>
  <c r="G122" i="4"/>
  <c r="G118" i="4"/>
  <c r="F118" i="4"/>
  <c r="F114" i="4"/>
  <c r="G114" i="4"/>
  <c r="G110" i="4"/>
  <c r="F110" i="4"/>
  <c r="F106" i="4"/>
  <c r="G106" i="4"/>
  <c r="G102" i="4"/>
  <c r="F102" i="4"/>
  <c r="G98" i="4"/>
  <c r="F98" i="4"/>
  <c r="G94" i="4"/>
  <c r="F94" i="4"/>
  <c r="F90" i="4"/>
  <c r="G90" i="4"/>
  <c r="G86" i="4"/>
  <c r="F86" i="4"/>
  <c r="F82" i="4"/>
  <c r="G82" i="4"/>
  <c r="G78" i="4"/>
  <c r="F78" i="4"/>
  <c r="F74" i="4"/>
  <c r="G74" i="4"/>
  <c r="G70" i="4"/>
  <c r="F70" i="4"/>
  <c r="F66" i="4"/>
  <c r="G66" i="4"/>
  <c r="G62" i="4"/>
  <c r="F62" i="4"/>
  <c r="F58" i="4"/>
  <c r="G58" i="4"/>
  <c r="G54" i="4"/>
  <c r="F54" i="4"/>
  <c r="F50" i="4"/>
  <c r="G50" i="4"/>
  <c r="G46" i="4"/>
  <c r="F46" i="4"/>
  <c r="F42" i="4"/>
  <c r="G42" i="4"/>
  <c r="G38" i="4"/>
  <c r="F38" i="4"/>
  <c r="F34" i="4"/>
  <c r="G34" i="4"/>
  <c r="G30" i="4"/>
  <c r="F30" i="4"/>
  <c r="F26" i="4"/>
  <c r="G26" i="4"/>
  <c r="G22" i="4"/>
  <c r="F22" i="4"/>
  <c r="F18" i="4"/>
  <c r="G18" i="4"/>
  <c r="G14" i="4"/>
  <c r="F14" i="4"/>
  <c r="G123" i="4"/>
  <c r="F123" i="4"/>
  <c r="G99" i="4"/>
  <c r="F99" i="4"/>
  <c r="F71" i="4"/>
  <c r="G71" i="4"/>
  <c r="G47" i="4"/>
  <c r="F47" i="4"/>
  <c r="G19" i="4"/>
  <c r="F19" i="4"/>
  <c r="G139" i="4"/>
  <c r="F139" i="4"/>
  <c r="F119" i="4"/>
  <c r="G119" i="4"/>
  <c r="G103" i="4"/>
  <c r="F103" i="4"/>
  <c r="G79" i="4"/>
  <c r="F79" i="4"/>
  <c r="G55" i="4"/>
  <c r="F55" i="4"/>
  <c r="G27" i="4"/>
  <c r="F27" i="4"/>
  <c r="G141" i="4"/>
  <c r="F141" i="4"/>
  <c r="F137" i="4"/>
  <c r="G137" i="4"/>
  <c r="G133" i="4"/>
  <c r="F133" i="4"/>
  <c r="F129" i="4"/>
  <c r="G129" i="4"/>
  <c r="G125" i="4"/>
  <c r="F125" i="4"/>
  <c r="F121" i="4"/>
  <c r="G121" i="4"/>
  <c r="G117" i="4"/>
  <c r="F117" i="4"/>
  <c r="F113" i="4"/>
  <c r="G113" i="4"/>
  <c r="G109" i="4"/>
  <c r="F109" i="4"/>
  <c r="F105" i="4"/>
  <c r="G105" i="4"/>
  <c r="G101" i="4"/>
  <c r="F101" i="4"/>
  <c r="F97" i="4"/>
  <c r="G97" i="4"/>
  <c r="G93" i="4"/>
  <c r="F93" i="4"/>
  <c r="F89" i="4"/>
  <c r="G89" i="4"/>
  <c r="G85" i="4"/>
  <c r="F85" i="4"/>
  <c r="F81" i="4"/>
  <c r="G81" i="4"/>
  <c r="G77" i="4"/>
  <c r="F77" i="4"/>
  <c r="F73" i="4"/>
  <c r="G73" i="4"/>
  <c r="G69" i="4"/>
  <c r="F69" i="4"/>
  <c r="F65" i="4"/>
  <c r="G65" i="4"/>
  <c r="G61" i="4"/>
  <c r="F61" i="4"/>
  <c r="F57" i="4"/>
  <c r="G57" i="4"/>
  <c r="G53" i="4"/>
  <c r="F53" i="4"/>
  <c r="F49" i="4"/>
  <c r="G49" i="4"/>
  <c r="G45" i="4"/>
  <c r="F45" i="4"/>
  <c r="F41" i="4"/>
  <c r="G41" i="4"/>
  <c r="G37" i="4"/>
  <c r="F37" i="4"/>
  <c r="F33" i="4"/>
  <c r="G33" i="4"/>
  <c r="G29" i="4"/>
  <c r="F29" i="4"/>
  <c r="F25" i="4"/>
  <c r="G25" i="4"/>
  <c r="G21" i="4"/>
  <c r="F21" i="4"/>
  <c r="F17" i="4"/>
  <c r="G17" i="4"/>
  <c r="G13" i="4"/>
  <c r="F13" i="4"/>
  <c r="G131" i="4"/>
  <c r="F131" i="4"/>
  <c r="G115" i="4"/>
  <c r="F115" i="4"/>
  <c r="G91" i="4"/>
  <c r="F91" i="4"/>
  <c r="G75" i="4"/>
  <c r="F75" i="4"/>
  <c r="G59" i="4"/>
  <c r="F59" i="4"/>
  <c r="G43" i="4"/>
  <c r="F43" i="4"/>
  <c r="G35" i="4"/>
  <c r="F35" i="4"/>
  <c r="G23" i="4"/>
  <c r="F23" i="4"/>
  <c r="F135" i="4"/>
  <c r="G135" i="4"/>
  <c r="G107" i="4"/>
  <c r="F107" i="4"/>
  <c r="F87" i="4"/>
  <c r="G87" i="4"/>
  <c r="F63" i="4"/>
  <c r="G63" i="4"/>
  <c r="G31" i="4"/>
  <c r="F31" i="4"/>
  <c r="G140" i="4"/>
  <c r="F140" i="4"/>
  <c r="F136" i="4"/>
  <c r="G136" i="4"/>
  <c r="G132" i="4"/>
  <c r="F132" i="4"/>
  <c r="F128" i="4"/>
  <c r="G128" i="4"/>
  <c r="G124" i="4"/>
  <c r="F124" i="4"/>
  <c r="F120" i="4"/>
  <c r="G120" i="4"/>
  <c r="G116" i="4"/>
  <c r="F116" i="4"/>
  <c r="F112" i="4"/>
  <c r="G112" i="4"/>
  <c r="G108" i="4"/>
  <c r="F108" i="4"/>
  <c r="F104" i="4"/>
  <c r="G104" i="4"/>
  <c r="G100" i="4"/>
  <c r="F100" i="4"/>
  <c r="F96" i="4"/>
  <c r="G96" i="4"/>
  <c r="G92" i="4"/>
  <c r="F92" i="4"/>
  <c r="F88" i="4"/>
  <c r="G88" i="4"/>
  <c r="G84" i="4"/>
  <c r="F84" i="4"/>
  <c r="F80" i="4"/>
  <c r="G80" i="4"/>
  <c r="G76" i="4"/>
  <c r="F76" i="4"/>
  <c r="F72" i="4"/>
  <c r="G72" i="4"/>
  <c r="G68" i="4"/>
  <c r="F68" i="4"/>
  <c r="F64" i="4"/>
  <c r="G64" i="4"/>
  <c r="G60" i="4"/>
  <c r="F60" i="4"/>
  <c r="F56" i="4"/>
  <c r="G56" i="4"/>
  <c r="G52" i="4"/>
  <c r="F52" i="4"/>
  <c r="F48" i="4"/>
  <c r="G48" i="4"/>
  <c r="G44" i="4"/>
  <c r="F44" i="4"/>
  <c r="F40" i="4"/>
  <c r="G40" i="4"/>
  <c r="G36" i="4"/>
  <c r="F36" i="4"/>
  <c r="F32" i="4"/>
  <c r="G32" i="4"/>
  <c r="G28" i="4"/>
  <c r="F28" i="4"/>
  <c r="F24" i="4"/>
  <c r="G24" i="4"/>
  <c r="G20" i="4"/>
  <c r="F20" i="4"/>
  <c r="F16" i="4"/>
  <c r="G16" i="4"/>
  <c r="G12" i="4"/>
  <c r="F1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C38" i="1" l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E29" i="1" l="1"/>
  <c r="F29" i="1"/>
  <c r="E30" i="1"/>
  <c r="F30" i="1"/>
  <c r="E32" i="1"/>
  <c r="F32" i="1"/>
  <c r="F33" i="1"/>
  <c r="E33" i="1"/>
  <c r="E31" i="1"/>
  <c r="F31" i="1"/>
  <c r="F34" i="1"/>
  <c r="E34" i="1"/>
  <c r="F37" i="1"/>
  <c r="E37" i="1"/>
  <c r="E38" i="1"/>
  <c r="F38" i="1"/>
  <c r="F27" i="1"/>
  <c r="E27" i="1"/>
  <c r="E35" i="1"/>
  <c r="F35" i="1"/>
  <c r="E28" i="1"/>
  <c r="F28" i="1"/>
  <c r="E36" i="1"/>
  <c r="F36" i="1"/>
  <c r="G32" i="1" l="1"/>
  <c r="G37" i="1"/>
  <c r="H37" i="1"/>
  <c r="H36" i="1"/>
  <c r="H28" i="1"/>
  <c r="G36" i="1"/>
  <c r="G28" i="1"/>
  <c r="H32" i="1"/>
  <c r="G31" i="1"/>
  <c r="H31" i="1"/>
  <c r="H33" i="1"/>
  <c r="G33" i="1"/>
  <c r="H27" i="1"/>
  <c r="G27" i="1"/>
  <c r="H34" i="1"/>
  <c r="G34" i="1"/>
  <c r="H29" i="1"/>
  <c r="G29" i="1"/>
  <c r="G30" i="1"/>
  <c r="H30" i="1"/>
  <c r="H38" i="1"/>
  <c r="G38" i="1"/>
  <c r="H35" i="1"/>
  <c r="G35" i="1"/>
  <c r="C14" i="1" l="1"/>
  <c r="D14" i="1" s="1"/>
  <c r="E14" i="1" l="1"/>
  <c r="F14" i="1"/>
  <c r="C11" i="1"/>
  <c r="D11" i="1" s="1"/>
  <c r="C12" i="1"/>
  <c r="D12" i="1" s="1"/>
  <c r="C13" i="1"/>
  <c r="D13" i="1" s="1"/>
  <c r="C15" i="1"/>
  <c r="C16" i="1"/>
  <c r="C17" i="1"/>
  <c r="C18" i="1"/>
  <c r="C19" i="1"/>
  <c r="C20" i="1"/>
  <c r="D20" i="1" s="1"/>
  <c r="C21" i="1"/>
  <c r="D21" i="1" s="1"/>
  <c r="D19" i="1" l="1"/>
  <c r="E19" i="1" s="1"/>
  <c r="D18" i="1"/>
  <c r="E18" i="1" s="1"/>
  <c r="D15" i="1"/>
  <c r="E15" i="1" s="1"/>
  <c r="D17" i="1"/>
  <c r="E17" i="1" s="1"/>
  <c r="D16" i="1"/>
  <c r="E16" i="1" s="1"/>
  <c r="G14" i="1"/>
  <c r="H14" i="1"/>
  <c r="F13" i="1"/>
  <c r="E13" i="1"/>
  <c r="F19" i="1"/>
  <c r="F15" i="1"/>
  <c r="E20" i="1"/>
  <c r="F20" i="1"/>
  <c r="E11" i="1"/>
  <c r="F11" i="1"/>
  <c r="E21" i="1"/>
  <c r="F21" i="1"/>
  <c r="E12" i="1"/>
  <c r="F12" i="1"/>
  <c r="F16" i="1"/>
  <c r="F17" i="1" l="1"/>
  <c r="F18" i="1"/>
  <c r="H19" i="1"/>
  <c r="G19" i="1"/>
  <c r="H18" i="1"/>
  <c r="G18" i="1"/>
  <c r="H17" i="1"/>
  <c r="G17" i="1"/>
  <c r="H16" i="1"/>
  <c r="G16" i="1"/>
  <c r="H20" i="1"/>
  <c r="G20" i="1"/>
  <c r="C10" i="1" l="1"/>
  <c r="D10" i="1" s="1"/>
  <c r="F10" i="1" l="1"/>
  <c r="E10" i="1"/>
  <c r="G10" i="1" l="1"/>
  <c r="H10" i="1"/>
  <c r="H11" i="1"/>
  <c r="G11" i="1"/>
  <c r="G12" i="1" l="1"/>
  <c r="H12" i="1"/>
  <c r="G15" i="1"/>
  <c r="H15" i="1"/>
  <c r="H21" i="1"/>
  <c r="G13" i="1"/>
  <c r="H13" i="1"/>
  <c r="G21" i="1"/>
</calcChain>
</file>

<file path=xl/sharedStrings.xml><?xml version="1.0" encoding="utf-8"?>
<sst xmlns="http://schemas.openxmlformats.org/spreadsheetml/2006/main" count="63" uniqueCount="38">
  <si>
    <t>ERPS / RPS</t>
  </si>
  <si>
    <t>Gear ratio</t>
  </si>
  <si>
    <t>RPS</t>
  </si>
  <si>
    <t>ERPS</t>
  </si>
  <si>
    <t>Motor</t>
  </si>
  <si>
    <t>turn/256 steps</t>
  </si>
  <si>
    <t>Cadence (rpm)</t>
  </si>
  <si>
    <t>Count</t>
  </si>
  <si>
    <t>Offset</t>
  </si>
  <si>
    <t>Original Firmware</t>
  </si>
  <si>
    <t>Current Firmware</t>
  </si>
  <si>
    <t>rpm</t>
  </si>
  <si>
    <t>Rotor interpolation calculations: From original firmware to PWM 19KHz and 38KHz IRQ rate</t>
  </si>
  <si>
    <t>Cnt6 Start</t>
  </si>
  <si>
    <t>250000+fw</t>
  </si>
  <si>
    <t>Cnt delay</t>
  </si>
  <si>
    <t>Max interp. Error</t>
  </si>
  <si>
    <t>Position resolution</t>
  </si>
  <si>
    <t>degrees</t>
  </si>
  <si>
    <t>PWM Count</t>
  </si>
  <si>
    <t>turn</t>
  </si>
  <si>
    <t>PWM count</t>
  </si>
  <si>
    <t>turn/6</t>
  </si>
  <si>
    <t>SW adds an offset of 1 counter step to both turn/6 and turn counters</t>
  </si>
  <si>
    <t>HALL Counter freq. (Hz)</t>
  </si>
  <si>
    <t>angle offset</t>
  </si>
  <si>
    <t>rps</t>
  </si>
  <si>
    <t>us/step</t>
  </si>
  <si>
    <t>count/step</t>
  </si>
  <si>
    <t>Cadence</t>
  </si>
  <si>
    <t>1 step = circle/256</t>
  </si>
  <si>
    <t>Nominal Speed</t>
  </si>
  <si>
    <t>count/10 step</t>
  </si>
  <si>
    <t>SW adds an offset of 33 counter steps to only turn/6 counter</t>
  </si>
  <si>
    <t>Original OSF SW has an offset angle of 10 (roundx256)  and adds an offset of 1 counter step to both turn/6 and turn counters</t>
  </si>
  <si>
    <t>New SW has an offset angle of 4 (roundx256)  and adds an average offset of 33 counter step to only turn/6 counter</t>
  </si>
  <si>
    <t>Field Weakening offset max</t>
  </si>
  <si>
    <t>The offset added to the Hall counter is 23 for the states whit a falling edge of the Hall value and 44 to the state with a rising edge (avg = 33,5)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</si>
</sst>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5" xfId="0" applyBorder="1"/>
    <xf numFmtId="1" fontId="0" fillId="0" borderId="0" xfId="0" applyNumberFormat="1" applyBorder="1"/>
    <xf numFmtId="164" fontId="3" fillId="0" borderId="0" xfId="0" applyNumberFormat="1" applyFont="1" applyBorder="1"/>
    <xf numFmtId="164" fontId="2" fillId="0" borderId="0" xfId="0" applyNumberFormat="1" applyFont="1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1" fontId="0" fillId="0" borderId="7" xfId="0" applyNumberFormat="1" applyBorder="1"/>
    <xf numFmtId="0" fontId="0" fillId="0" borderId="0" xfId="0" applyFill="1" applyBorder="1"/>
    <xf numFmtId="0" fontId="0" fillId="0" borderId="0" xfId="0" applyAlignment="1">
      <alignment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6" fillId="0" borderId="0" xfId="0" applyNumberFormat="1" applyFont="1" applyBorder="1"/>
    <xf numFmtId="164" fontId="6" fillId="0" borderId="7" xfId="0" applyNumberFormat="1" applyFont="1" applyBorder="1"/>
    <xf numFmtId="0" fontId="5" fillId="2" borderId="2" xfId="0" applyFont="1" applyFill="1" applyBorder="1"/>
    <xf numFmtId="1" fontId="0" fillId="0" borderId="0" xfId="0" applyNumberFormat="1" applyFill="1" applyBorder="1"/>
    <xf numFmtId="0" fontId="0" fillId="0" borderId="9" xfId="0" applyBorder="1"/>
    <xf numFmtId="1" fontId="0" fillId="0" borderId="0" xfId="0" applyNumberFormat="1"/>
    <xf numFmtId="1" fontId="0" fillId="0" borderId="0" xfId="0" applyNumberFormat="1" applyFill="1"/>
    <xf numFmtId="0" fontId="0" fillId="0" borderId="10" xfId="0" applyBorder="1"/>
    <xf numFmtId="0" fontId="5" fillId="0" borderId="12" xfId="0" applyFont="1" applyBorder="1"/>
    <xf numFmtId="0" fontId="5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5" xfId="0" applyFill="1" applyBorder="1"/>
    <xf numFmtId="0" fontId="0" fillId="0" borderId="16" xfId="0" applyBorder="1"/>
    <xf numFmtId="0" fontId="5" fillId="0" borderId="11" xfId="0" applyFont="1" applyBorder="1"/>
    <xf numFmtId="0" fontId="0" fillId="0" borderId="20" xfId="0" applyBorder="1"/>
    <xf numFmtId="49" fontId="0" fillId="0" borderId="0" xfId="0" applyNumberFormat="1" applyAlignment="1">
      <alignment horizontal="left" vertical="top" wrapText="1"/>
    </xf>
    <xf numFmtId="0" fontId="5" fillId="0" borderId="0" xfId="0" applyFont="1"/>
    <xf numFmtId="164" fontId="7" fillId="0" borderId="5" xfId="0" applyNumberFormat="1" applyFont="1" applyBorder="1"/>
    <xf numFmtId="164" fontId="7" fillId="0" borderId="8" xfId="0" applyNumberFormat="1" applyFont="1" applyBorder="1"/>
    <xf numFmtId="1" fontId="1" fillId="0" borderId="0" xfId="0" applyNumberFormat="1" applyFont="1"/>
    <xf numFmtId="0" fontId="1" fillId="0" borderId="15" xfId="0" applyFont="1" applyBorder="1"/>
    <xf numFmtId="0" fontId="1" fillId="0" borderId="10" xfId="0" applyFont="1" applyBorder="1"/>
    <xf numFmtId="0" fontId="1" fillId="0" borderId="20" xfId="0" applyFont="1" applyBorder="1"/>
    <xf numFmtId="2" fontId="0" fillId="0" borderId="0" xfId="0" applyNumberFormat="1"/>
    <xf numFmtId="1" fontId="6" fillId="0" borderId="0" xfId="0" applyNumberFormat="1" applyFont="1"/>
    <xf numFmtId="2" fontId="6" fillId="0" borderId="0" xfId="0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21" xfId="0" applyNumberFormat="1" applyBorder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Offset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Graph!$E$10</c:f>
              <c:strCache>
                <c:ptCount val="1"/>
                <c:pt idx="0">
                  <c:v>19047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Graph!$A$10:$A$141</c15:sqref>
                  </c15:fullRef>
                </c:ext>
              </c:extLst>
              <c:f>Graph!$A$11:$A$141</c:f>
              <c:strCache>
                <c:ptCount val="131"/>
                <c:pt idx="0">
                  <c:v>120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111</c:v>
                </c:pt>
                <c:pt idx="11">
                  <c:v>110</c:v>
                </c:pt>
                <c:pt idx="12">
                  <c:v>109</c:v>
                </c:pt>
                <c:pt idx="13">
                  <c:v>108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101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89</c:v>
                </c:pt>
                <c:pt idx="35">
                  <c:v>88</c:v>
                </c:pt>
                <c:pt idx="36">
                  <c:v>87</c:v>
                </c:pt>
                <c:pt idx="37">
                  <c:v>86</c:v>
                </c:pt>
                <c:pt idx="38">
                  <c:v>85</c:v>
                </c:pt>
                <c:pt idx="39">
                  <c:v>84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61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30</c:v>
                </c:pt>
                <c:pt idx="100">
                  <c:v>29</c:v>
                </c:pt>
                <c:pt idx="101">
                  <c:v>28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Graph!$E$11:$E$141</c15:sqref>
                  </c15:fullRef>
                </c:ext>
              </c:extLst>
              <c:f>Graph!$E$12:$E$141</c:f>
              <c:numCache>
                <c:formatCode>General</c:formatCode>
                <c:ptCount val="130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</c:v>
                </c:pt>
                <c:pt idx="86">
                  <c:v>13</c:v>
                </c:pt>
                <c:pt idx="87">
                  <c:v>13</c:v>
                </c:pt>
                <c:pt idx="88">
                  <c:v>13</c:v>
                </c:pt>
                <c:pt idx="89">
                  <c:v>13</c:v>
                </c:pt>
                <c:pt idx="90">
                  <c:v>13</c:v>
                </c:pt>
                <c:pt idx="91">
                  <c:v>13</c:v>
                </c:pt>
                <c:pt idx="92">
                  <c:v>13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12</c:v>
                </c:pt>
                <c:pt idx="105">
                  <c:v>12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1-4A5B-93F7-7D114A6F1549}"/>
            </c:ext>
          </c:extLst>
        </c:ser>
        <c:ser>
          <c:idx val="2"/>
          <c:order val="1"/>
          <c:tx>
            <c:strRef>
              <c:f>Graph!$F$10</c:f>
              <c:strCache>
                <c:ptCount val="1"/>
                <c:pt idx="0">
                  <c:v>250000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Graph!$A$10:$A$141</c15:sqref>
                  </c15:fullRef>
                </c:ext>
              </c:extLst>
              <c:f>Graph!$A$11:$A$141</c:f>
              <c:strCache>
                <c:ptCount val="131"/>
                <c:pt idx="0">
                  <c:v>120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111</c:v>
                </c:pt>
                <c:pt idx="11">
                  <c:v>110</c:v>
                </c:pt>
                <c:pt idx="12">
                  <c:v>109</c:v>
                </c:pt>
                <c:pt idx="13">
                  <c:v>108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101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89</c:v>
                </c:pt>
                <c:pt idx="35">
                  <c:v>88</c:v>
                </c:pt>
                <c:pt idx="36">
                  <c:v>87</c:v>
                </c:pt>
                <c:pt idx="37">
                  <c:v>86</c:v>
                </c:pt>
                <c:pt idx="38">
                  <c:v>85</c:v>
                </c:pt>
                <c:pt idx="39">
                  <c:v>84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61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30</c:v>
                </c:pt>
                <c:pt idx="100">
                  <c:v>29</c:v>
                </c:pt>
                <c:pt idx="101">
                  <c:v>28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Graph!$F$11:$F$141</c15:sqref>
                  </c15:fullRef>
                </c:ext>
              </c:extLst>
              <c:f>Graph!$F$12:$F$141</c:f>
              <c:numCache>
                <c:formatCode>General</c:formatCode>
                <c:ptCount val="130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11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81-4A5B-93F7-7D114A6F1549}"/>
            </c:ext>
          </c:extLst>
        </c:ser>
        <c:ser>
          <c:idx val="1"/>
          <c:order val="2"/>
          <c:tx>
            <c:strRef>
              <c:f>Graph!$G$10</c:f>
              <c:strCache>
                <c:ptCount val="1"/>
                <c:pt idx="0">
                  <c:v>250000+fw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Graph!$A$10:$A$141</c15:sqref>
                  </c15:fullRef>
                </c:ext>
              </c:extLst>
              <c:f>Graph!$A$11:$A$141</c:f>
              <c:strCache>
                <c:ptCount val="131"/>
                <c:pt idx="0">
                  <c:v>120</c:v>
                </c:pt>
                <c:pt idx="1">
                  <c:v>119</c:v>
                </c:pt>
                <c:pt idx="2">
                  <c:v>118</c:v>
                </c:pt>
                <c:pt idx="3">
                  <c:v>117</c:v>
                </c:pt>
                <c:pt idx="4">
                  <c:v>116</c:v>
                </c:pt>
                <c:pt idx="5">
                  <c:v>115</c:v>
                </c:pt>
                <c:pt idx="6">
                  <c:v>114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111</c:v>
                </c:pt>
                <c:pt idx="11">
                  <c:v>110</c:v>
                </c:pt>
                <c:pt idx="12">
                  <c:v>109</c:v>
                </c:pt>
                <c:pt idx="13">
                  <c:v>108</c:v>
                </c:pt>
                <c:pt idx="14">
                  <c:v>107</c:v>
                </c:pt>
                <c:pt idx="15">
                  <c:v>106</c:v>
                </c:pt>
                <c:pt idx="16">
                  <c:v>105</c:v>
                </c:pt>
                <c:pt idx="17">
                  <c:v>104</c:v>
                </c:pt>
                <c:pt idx="18">
                  <c:v>103</c:v>
                </c:pt>
                <c:pt idx="19">
                  <c:v>102</c:v>
                </c:pt>
                <c:pt idx="20">
                  <c:v>101</c:v>
                </c:pt>
                <c:pt idx="21">
                  <c:v>101</c:v>
                </c:pt>
                <c:pt idx="22">
                  <c:v>100</c:v>
                </c:pt>
                <c:pt idx="23">
                  <c:v>99</c:v>
                </c:pt>
                <c:pt idx="24">
                  <c:v>98</c:v>
                </c:pt>
                <c:pt idx="25">
                  <c:v>97</c:v>
                </c:pt>
                <c:pt idx="26">
                  <c:v>96</c:v>
                </c:pt>
                <c:pt idx="27">
                  <c:v>95</c:v>
                </c:pt>
                <c:pt idx="28">
                  <c:v>94</c:v>
                </c:pt>
                <c:pt idx="29">
                  <c:v>93</c:v>
                </c:pt>
                <c:pt idx="30">
                  <c:v>92</c:v>
                </c:pt>
                <c:pt idx="31">
                  <c:v>91</c:v>
                </c:pt>
                <c:pt idx="32">
                  <c:v>91</c:v>
                </c:pt>
                <c:pt idx="33">
                  <c:v>90</c:v>
                </c:pt>
                <c:pt idx="34">
                  <c:v>89</c:v>
                </c:pt>
                <c:pt idx="35">
                  <c:v>88</c:v>
                </c:pt>
                <c:pt idx="36">
                  <c:v>87</c:v>
                </c:pt>
                <c:pt idx="37">
                  <c:v>86</c:v>
                </c:pt>
                <c:pt idx="38">
                  <c:v>85</c:v>
                </c:pt>
                <c:pt idx="39">
                  <c:v>84</c:v>
                </c:pt>
                <c:pt idx="40">
                  <c:v>83</c:v>
                </c:pt>
                <c:pt idx="41">
                  <c:v>82</c:v>
                </c:pt>
                <c:pt idx="42">
                  <c:v>82</c:v>
                </c:pt>
                <c:pt idx="43">
                  <c:v>81</c:v>
                </c:pt>
                <c:pt idx="44">
                  <c:v>80</c:v>
                </c:pt>
                <c:pt idx="45">
                  <c:v>79</c:v>
                </c:pt>
                <c:pt idx="46">
                  <c:v>78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74</c:v>
                </c:pt>
                <c:pt idx="51">
                  <c:v>73</c:v>
                </c:pt>
                <c:pt idx="52">
                  <c:v>72</c:v>
                </c:pt>
                <c:pt idx="53">
                  <c:v>72</c:v>
                </c:pt>
                <c:pt idx="54">
                  <c:v>71</c:v>
                </c:pt>
                <c:pt idx="55">
                  <c:v>70</c:v>
                </c:pt>
                <c:pt idx="56">
                  <c:v>69</c:v>
                </c:pt>
                <c:pt idx="57">
                  <c:v>68</c:v>
                </c:pt>
                <c:pt idx="58">
                  <c:v>67</c:v>
                </c:pt>
                <c:pt idx="59">
                  <c:v>66</c:v>
                </c:pt>
                <c:pt idx="60">
                  <c:v>65</c:v>
                </c:pt>
                <c:pt idx="61">
                  <c:v>64</c:v>
                </c:pt>
                <c:pt idx="62">
                  <c:v>63</c:v>
                </c:pt>
                <c:pt idx="63">
                  <c:v>63</c:v>
                </c:pt>
                <c:pt idx="64">
                  <c:v>62</c:v>
                </c:pt>
                <c:pt idx="65">
                  <c:v>61</c:v>
                </c:pt>
                <c:pt idx="66">
                  <c:v>60</c:v>
                </c:pt>
                <c:pt idx="67">
                  <c:v>59</c:v>
                </c:pt>
                <c:pt idx="68">
                  <c:v>58</c:v>
                </c:pt>
                <c:pt idx="69">
                  <c:v>57</c:v>
                </c:pt>
                <c:pt idx="70">
                  <c:v>56</c:v>
                </c:pt>
                <c:pt idx="71">
                  <c:v>55</c:v>
                </c:pt>
                <c:pt idx="72">
                  <c:v>54</c:v>
                </c:pt>
                <c:pt idx="73">
                  <c:v>53</c:v>
                </c:pt>
                <c:pt idx="74">
                  <c:v>53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49</c:v>
                </c:pt>
                <c:pt idx="79">
                  <c:v>48</c:v>
                </c:pt>
                <c:pt idx="80">
                  <c:v>47</c:v>
                </c:pt>
                <c:pt idx="81">
                  <c:v>46</c:v>
                </c:pt>
                <c:pt idx="82">
                  <c:v>45</c:v>
                </c:pt>
                <c:pt idx="83">
                  <c:v>44</c:v>
                </c:pt>
                <c:pt idx="84">
                  <c:v>43</c:v>
                </c:pt>
                <c:pt idx="85">
                  <c:v>43</c:v>
                </c:pt>
                <c:pt idx="86">
                  <c:v>42</c:v>
                </c:pt>
                <c:pt idx="87">
                  <c:v>41</c:v>
                </c:pt>
                <c:pt idx="88">
                  <c:v>40</c:v>
                </c:pt>
                <c:pt idx="89">
                  <c:v>39</c:v>
                </c:pt>
                <c:pt idx="90">
                  <c:v>38</c:v>
                </c:pt>
                <c:pt idx="91">
                  <c:v>37</c:v>
                </c:pt>
                <c:pt idx="92">
                  <c:v>36</c:v>
                </c:pt>
                <c:pt idx="93">
                  <c:v>35</c:v>
                </c:pt>
                <c:pt idx="94">
                  <c:v>34</c:v>
                </c:pt>
                <c:pt idx="95">
                  <c:v>34</c:v>
                </c:pt>
                <c:pt idx="96">
                  <c:v>33</c:v>
                </c:pt>
                <c:pt idx="97">
                  <c:v>32</c:v>
                </c:pt>
                <c:pt idx="98">
                  <c:v>31</c:v>
                </c:pt>
                <c:pt idx="99">
                  <c:v>30</c:v>
                </c:pt>
                <c:pt idx="100">
                  <c:v>29</c:v>
                </c:pt>
                <c:pt idx="101">
                  <c:v>28</c:v>
                </c:pt>
                <c:pt idx="102">
                  <c:v>27</c:v>
                </c:pt>
                <c:pt idx="103">
                  <c:v>26</c:v>
                </c:pt>
                <c:pt idx="104">
                  <c:v>25</c:v>
                </c:pt>
                <c:pt idx="105">
                  <c:v>24</c:v>
                </c:pt>
                <c:pt idx="106">
                  <c:v>24</c:v>
                </c:pt>
                <c:pt idx="107">
                  <c:v>23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19</c:v>
                </c:pt>
                <c:pt idx="112">
                  <c:v>18</c:v>
                </c:pt>
                <c:pt idx="113">
                  <c:v>17</c:v>
                </c:pt>
                <c:pt idx="114">
                  <c:v>16</c:v>
                </c:pt>
                <c:pt idx="115">
                  <c:v>15</c:v>
                </c:pt>
                <c:pt idx="116">
                  <c:v>14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11</c:v>
                </c:pt>
                <c:pt idx="121">
                  <c:v>10</c:v>
                </c:pt>
                <c:pt idx="122">
                  <c:v>9</c:v>
                </c:pt>
                <c:pt idx="123">
                  <c:v>8</c:v>
                </c:pt>
                <c:pt idx="124">
                  <c:v>7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3</c:v>
                </c:pt>
                <c:pt idx="130">
                  <c:v>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Graph!$G$11:$G$141</c15:sqref>
                  </c15:fullRef>
                </c:ext>
              </c:extLst>
              <c:f>Graph!$G$12:$G$141</c:f>
              <c:numCache>
                <c:formatCode>General</c:formatCode>
                <c:ptCount val="13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13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11</c:v>
                </c:pt>
                <c:pt idx="85">
                  <c:v>11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8-417D-A312-03F9ED85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40336"/>
        <c:axId val="462543224"/>
      </c:lineChart>
      <c:catAx>
        <c:axId val="44974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2543224"/>
        <c:crosses val="autoZero"/>
        <c:auto val="1"/>
        <c:lblAlgn val="ctr"/>
        <c:lblOffset val="100"/>
        <c:noMultiLvlLbl val="0"/>
      </c:catAx>
      <c:valAx>
        <c:axId val="4625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4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4</xdr:row>
      <xdr:rowOff>171450</xdr:rowOff>
    </xdr:from>
    <xdr:to>
      <xdr:col>18</xdr:col>
      <xdr:colOff>541020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B7B998-8C4D-434D-9034-349F588E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F362-57A8-41E9-B80F-B52BC9767EEC}">
  <dimension ref="A1:L40"/>
  <sheetViews>
    <sheetView topLeftCell="A13" workbookViewId="0">
      <selection activeCell="E5" sqref="E5"/>
    </sheetView>
  </sheetViews>
  <sheetFormatPr defaultRowHeight="14.4" x14ac:dyDescent="0.3"/>
  <cols>
    <col min="1" max="1" width="21.109375" customWidth="1"/>
    <col min="2" max="2" width="12.6640625" bestFit="1" customWidth="1"/>
    <col min="3" max="3" width="10" bestFit="1" customWidth="1"/>
    <col min="4" max="4" width="12" bestFit="1" customWidth="1"/>
    <col min="5" max="5" width="10.77734375" bestFit="1" customWidth="1"/>
    <col min="6" max="6" width="10.5546875" bestFit="1" customWidth="1"/>
    <col min="7" max="7" width="16.33203125" bestFit="1" customWidth="1"/>
    <col min="8" max="8" width="15" bestFit="1" customWidth="1"/>
    <col min="9" max="9" width="11.77734375" bestFit="1" customWidth="1"/>
  </cols>
  <sheetData>
    <row r="1" spans="1:12" s="16" customFormat="1" ht="18" x14ac:dyDescent="0.35">
      <c r="A1" s="15" t="s">
        <v>12</v>
      </c>
    </row>
    <row r="3" spans="1:12" ht="14.4" customHeight="1" x14ac:dyDescent="0.3">
      <c r="A3" s="21" t="s">
        <v>0</v>
      </c>
      <c r="B3" s="21">
        <v>8</v>
      </c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3">
      <c r="A4" s="21" t="s">
        <v>1</v>
      </c>
      <c r="B4" s="21">
        <v>41.4</v>
      </c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3">
      <c r="A5" s="3"/>
      <c r="B5" s="3"/>
      <c r="D5" s="14"/>
      <c r="E5" s="14"/>
      <c r="F5" s="14"/>
      <c r="G5" s="14"/>
      <c r="H5" s="14"/>
      <c r="I5" s="14"/>
      <c r="J5" s="14"/>
      <c r="K5" s="14"/>
      <c r="L5" s="14"/>
    </row>
    <row r="6" spans="1:12" ht="15" thickBot="1" x14ac:dyDescent="0.35">
      <c r="A6" s="46" t="s">
        <v>9</v>
      </c>
      <c r="B6" s="46"/>
      <c r="D6" s="4"/>
      <c r="E6" s="4"/>
      <c r="F6" s="4"/>
      <c r="G6" s="4"/>
      <c r="H6" s="4"/>
      <c r="I6" s="4"/>
      <c r="J6" s="4"/>
      <c r="K6" s="4"/>
      <c r="L6" s="4"/>
    </row>
    <row r="7" spans="1:12" x14ac:dyDescent="0.3">
      <c r="A7" s="1" t="s">
        <v>24</v>
      </c>
      <c r="B7" s="19">
        <v>19047</v>
      </c>
      <c r="C7" s="44" t="s">
        <v>23</v>
      </c>
      <c r="D7" s="44"/>
      <c r="E7" s="44"/>
      <c r="F7" s="44"/>
      <c r="G7" s="44"/>
      <c r="H7" s="45"/>
      <c r="I7" s="4"/>
      <c r="J7" s="4"/>
    </row>
    <row r="8" spans="1:12" x14ac:dyDescent="0.3">
      <c r="A8" s="2"/>
      <c r="B8" s="3"/>
      <c r="C8" s="3" t="s">
        <v>4</v>
      </c>
      <c r="D8" s="3" t="s">
        <v>4</v>
      </c>
      <c r="E8" s="3" t="s">
        <v>19</v>
      </c>
      <c r="F8" s="3" t="s">
        <v>21</v>
      </c>
      <c r="G8" s="3" t="s">
        <v>17</v>
      </c>
      <c r="H8" s="5" t="s">
        <v>16</v>
      </c>
      <c r="I8" s="3"/>
      <c r="J8" s="3"/>
    </row>
    <row r="9" spans="1:12" x14ac:dyDescent="0.3">
      <c r="A9" s="2"/>
      <c r="B9" s="3" t="s">
        <v>6</v>
      </c>
      <c r="C9" s="3" t="s">
        <v>2</v>
      </c>
      <c r="D9" s="3" t="s">
        <v>3</v>
      </c>
      <c r="E9" s="3" t="s">
        <v>20</v>
      </c>
      <c r="F9" s="3" t="s">
        <v>22</v>
      </c>
      <c r="G9" s="3" t="s">
        <v>18</v>
      </c>
      <c r="H9" s="5" t="s">
        <v>5</v>
      </c>
      <c r="I9" s="3"/>
      <c r="J9" s="3"/>
    </row>
    <row r="10" spans="1:12" x14ac:dyDescent="0.3">
      <c r="A10" s="2"/>
      <c r="B10" s="3">
        <v>2</v>
      </c>
      <c r="C10" s="3">
        <f>B10*$B$4/60</f>
        <v>1.38</v>
      </c>
      <c r="D10" s="6">
        <f>(C10*$B$3)</f>
        <v>11.04</v>
      </c>
      <c r="E10" s="6">
        <f>TRUNC($B$7/D10)</f>
        <v>1725</v>
      </c>
      <c r="F10" s="6">
        <f>TRUNC($B$7/D10/6)</f>
        <v>287</v>
      </c>
      <c r="G10" s="17">
        <f t="shared" ref="G10:G21" si="0">360/E10</f>
        <v>0.20869565217391303</v>
      </c>
      <c r="H10" s="35">
        <f t="shared" ref="H10:H21" si="1">256/E10</f>
        <v>0.14840579710144927</v>
      </c>
      <c r="I10" s="3"/>
      <c r="J10" s="3"/>
    </row>
    <row r="11" spans="1:12" x14ac:dyDescent="0.3">
      <c r="A11" s="2"/>
      <c r="B11" s="3">
        <v>5</v>
      </c>
      <c r="C11" s="3">
        <f t="shared" ref="C11:C21" si="2">B11*$B$4/60</f>
        <v>3.45</v>
      </c>
      <c r="D11" s="6">
        <f t="shared" ref="D11:D21" si="3">(C11*$B$3)</f>
        <v>27.6</v>
      </c>
      <c r="E11" s="6">
        <f t="shared" ref="E11:E21" si="4">TRUNC($B$7/D11)</f>
        <v>690</v>
      </c>
      <c r="F11" s="6">
        <f t="shared" ref="F11:F21" si="5">TRUNC($B$7/D11/6)</f>
        <v>115</v>
      </c>
      <c r="G11" s="17">
        <f t="shared" si="0"/>
        <v>0.52173913043478259</v>
      </c>
      <c r="H11" s="35">
        <f t="shared" si="1"/>
        <v>0.37101449275362319</v>
      </c>
      <c r="I11" s="3"/>
      <c r="J11" s="3"/>
    </row>
    <row r="12" spans="1:12" x14ac:dyDescent="0.3">
      <c r="A12" s="2"/>
      <c r="B12" s="3">
        <v>10</v>
      </c>
      <c r="C12" s="3">
        <f t="shared" si="2"/>
        <v>6.9</v>
      </c>
      <c r="D12" s="6">
        <f t="shared" si="3"/>
        <v>55.2</v>
      </c>
      <c r="E12" s="6">
        <f t="shared" si="4"/>
        <v>345</v>
      </c>
      <c r="F12" s="6">
        <f t="shared" si="5"/>
        <v>57</v>
      </c>
      <c r="G12" s="17">
        <f t="shared" si="0"/>
        <v>1.0434782608695652</v>
      </c>
      <c r="H12" s="35">
        <f t="shared" si="1"/>
        <v>0.74202898550724639</v>
      </c>
      <c r="I12" s="3"/>
      <c r="J12" s="3"/>
    </row>
    <row r="13" spans="1:12" x14ac:dyDescent="0.3">
      <c r="A13" s="2">
        <f>B13*82.8/15</f>
        <v>165.6</v>
      </c>
      <c r="B13" s="3">
        <v>30</v>
      </c>
      <c r="C13" s="3">
        <f t="shared" si="2"/>
        <v>20.7</v>
      </c>
      <c r="D13" s="6">
        <f t="shared" si="3"/>
        <v>165.6</v>
      </c>
      <c r="E13" s="6">
        <f t="shared" si="4"/>
        <v>115</v>
      </c>
      <c r="F13" s="6">
        <f t="shared" si="5"/>
        <v>19</v>
      </c>
      <c r="G13" s="17">
        <f t="shared" si="0"/>
        <v>3.1304347826086958</v>
      </c>
      <c r="H13" s="35">
        <f t="shared" si="1"/>
        <v>2.2260869565217392</v>
      </c>
      <c r="I13" s="3"/>
      <c r="J13" s="3"/>
    </row>
    <row r="14" spans="1:12" x14ac:dyDescent="0.3">
      <c r="A14" s="2"/>
      <c r="B14" s="13">
        <v>40</v>
      </c>
      <c r="C14" s="3">
        <f t="shared" ref="C14" si="6">B14*$B$4/60</f>
        <v>27.6</v>
      </c>
      <c r="D14" s="6">
        <f t="shared" si="3"/>
        <v>220.8</v>
      </c>
      <c r="E14" s="6">
        <f t="shared" ref="E14" si="7">TRUNC($B$7/D14)</f>
        <v>86</v>
      </c>
      <c r="F14" s="6">
        <f t="shared" ref="F14" si="8">TRUNC($B$7/D14/6)</f>
        <v>14</v>
      </c>
      <c r="G14" s="17">
        <f t="shared" si="0"/>
        <v>4.1860465116279073</v>
      </c>
      <c r="H14" s="35">
        <f t="shared" si="1"/>
        <v>2.9767441860465116</v>
      </c>
      <c r="I14" s="3"/>
      <c r="J14" s="3"/>
    </row>
    <row r="15" spans="1:12" x14ac:dyDescent="0.3">
      <c r="A15" s="2"/>
      <c r="B15" s="3">
        <v>60</v>
      </c>
      <c r="C15" s="3">
        <f t="shared" si="2"/>
        <v>41.4</v>
      </c>
      <c r="D15" s="6">
        <f t="shared" si="3"/>
        <v>331.2</v>
      </c>
      <c r="E15" s="6">
        <f t="shared" si="4"/>
        <v>57</v>
      </c>
      <c r="F15" s="6">
        <f t="shared" si="5"/>
        <v>9</v>
      </c>
      <c r="G15" s="17">
        <f t="shared" si="0"/>
        <v>6.3157894736842106</v>
      </c>
      <c r="H15" s="35">
        <f t="shared" si="1"/>
        <v>4.4912280701754383</v>
      </c>
      <c r="I15" s="3"/>
      <c r="J15" s="3"/>
    </row>
    <row r="16" spans="1:12" x14ac:dyDescent="0.3">
      <c r="A16" s="2"/>
      <c r="B16" s="3">
        <v>70</v>
      </c>
      <c r="C16" s="3">
        <f t="shared" si="2"/>
        <v>48.3</v>
      </c>
      <c r="D16" s="6">
        <f t="shared" si="3"/>
        <v>386.4</v>
      </c>
      <c r="E16" s="6">
        <f t="shared" si="4"/>
        <v>49</v>
      </c>
      <c r="F16" s="6">
        <f t="shared" si="5"/>
        <v>8</v>
      </c>
      <c r="G16" s="17">
        <f t="shared" si="0"/>
        <v>7.3469387755102042</v>
      </c>
      <c r="H16" s="35">
        <f t="shared" si="1"/>
        <v>5.2244897959183669</v>
      </c>
      <c r="I16" s="3"/>
      <c r="J16" s="3"/>
    </row>
    <row r="17" spans="1:12" x14ac:dyDescent="0.3">
      <c r="A17" s="2"/>
      <c r="B17" s="3">
        <v>80</v>
      </c>
      <c r="C17" s="3">
        <f t="shared" si="2"/>
        <v>55.2</v>
      </c>
      <c r="D17" s="6">
        <f t="shared" si="3"/>
        <v>441.6</v>
      </c>
      <c r="E17" s="6">
        <f t="shared" si="4"/>
        <v>43</v>
      </c>
      <c r="F17" s="6">
        <f t="shared" si="5"/>
        <v>7</v>
      </c>
      <c r="G17" s="17">
        <f t="shared" si="0"/>
        <v>8.3720930232558146</v>
      </c>
      <c r="H17" s="35">
        <f t="shared" si="1"/>
        <v>5.9534883720930232</v>
      </c>
      <c r="I17" s="3"/>
      <c r="J17" s="3"/>
    </row>
    <row r="18" spans="1:12" x14ac:dyDescent="0.3">
      <c r="A18" s="2"/>
      <c r="B18" s="3">
        <v>90</v>
      </c>
      <c r="C18" s="3">
        <f t="shared" si="2"/>
        <v>62.1</v>
      </c>
      <c r="D18" s="6">
        <f t="shared" si="3"/>
        <v>496.8</v>
      </c>
      <c r="E18" s="6">
        <f t="shared" si="4"/>
        <v>38</v>
      </c>
      <c r="F18" s="6">
        <f t="shared" si="5"/>
        <v>6</v>
      </c>
      <c r="G18" s="17">
        <f t="shared" si="0"/>
        <v>9.473684210526315</v>
      </c>
      <c r="H18" s="35">
        <f t="shared" si="1"/>
        <v>6.7368421052631575</v>
      </c>
      <c r="I18" s="3"/>
      <c r="J18" s="3"/>
    </row>
    <row r="19" spans="1:12" x14ac:dyDescent="0.3">
      <c r="A19" s="2"/>
      <c r="B19" s="3">
        <v>100</v>
      </c>
      <c r="C19" s="3">
        <f t="shared" si="2"/>
        <v>69</v>
      </c>
      <c r="D19" s="6">
        <f t="shared" si="3"/>
        <v>552</v>
      </c>
      <c r="E19" s="6">
        <f t="shared" si="4"/>
        <v>34</v>
      </c>
      <c r="F19" s="6">
        <f t="shared" si="5"/>
        <v>5</v>
      </c>
      <c r="G19" s="17">
        <f t="shared" si="0"/>
        <v>10.588235294117647</v>
      </c>
      <c r="H19" s="35">
        <f t="shared" si="1"/>
        <v>7.5294117647058822</v>
      </c>
      <c r="I19" s="3"/>
      <c r="J19" s="3"/>
    </row>
    <row r="20" spans="1:12" x14ac:dyDescent="0.3">
      <c r="A20" s="2"/>
      <c r="B20" s="3">
        <v>110</v>
      </c>
      <c r="C20" s="3">
        <f t="shared" si="2"/>
        <v>75.900000000000006</v>
      </c>
      <c r="D20" s="6">
        <f t="shared" si="3"/>
        <v>607.20000000000005</v>
      </c>
      <c r="E20" s="6">
        <f t="shared" si="4"/>
        <v>31</v>
      </c>
      <c r="F20" s="6">
        <f t="shared" si="5"/>
        <v>5</v>
      </c>
      <c r="G20" s="17">
        <f t="shared" si="0"/>
        <v>11.612903225806452</v>
      </c>
      <c r="H20" s="35">
        <f t="shared" si="1"/>
        <v>8.258064516129032</v>
      </c>
      <c r="I20" s="3"/>
      <c r="J20" s="3"/>
    </row>
    <row r="21" spans="1:12" ht="15" thickBot="1" x14ac:dyDescent="0.35">
      <c r="A21" s="10"/>
      <c r="B21" s="11">
        <v>120</v>
      </c>
      <c r="C21" s="11">
        <f t="shared" si="2"/>
        <v>82.8</v>
      </c>
      <c r="D21" s="12">
        <f t="shared" si="3"/>
        <v>662.4</v>
      </c>
      <c r="E21" s="12">
        <f t="shared" si="4"/>
        <v>28</v>
      </c>
      <c r="F21" s="12">
        <f t="shared" si="5"/>
        <v>4</v>
      </c>
      <c r="G21" s="18">
        <f t="shared" si="0"/>
        <v>12.857142857142858</v>
      </c>
      <c r="H21" s="36">
        <f t="shared" si="1"/>
        <v>9.1428571428571423</v>
      </c>
      <c r="I21" s="3"/>
      <c r="J21" s="3"/>
    </row>
    <row r="22" spans="1:12" x14ac:dyDescent="0.3">
      <c r="A22" s="3"/>
      <c r="B22" s="3"/>
      <c r="C22" s="3"/>
      <c r="D22" s="6"/>
      <c r="E22" s="6"/>
      <c r="F22" s="6"/>
      <c r="G22" s="7"/>
      <c r="H22" s="8"/>
      <c r="I22" s="9"/>
      <c r="J22" s="3"/>
      <c r="K22" s="3"/>
      <c r="L22" s="3"/>
    </row>
    <row r="23" spans="1:12" ht="15" thickBot="1" x14ac:dyDescent="0.35">
      <c r="A23" s="46" t="s">
        <v>10</v>
      </c>
      <c r="B23" s="46"/>
    </row>
    <row r="24" spans="1:12" x14ac:dyDescent="0.3">
      <c r="A24" s="1" t="s">
        <v>24</v>
      </c>
      <c r="B24" s="19">
        <v>250000</v>
      </c>
      <c r="C24" s="44" t="s">
        <v>33</v>
      </c>
      <c r="D24" s="44"/>
      <c r="E24" s="44"/>
      <c r="F24" s="44"/>
      <c r="G24" s="44"/>
      <c r="H24" s="45"/>
      <c r="I24" s="3"/>
    </row>
    <row r="25" spans="1:12" x14ac:dyDescent="0.3">
      <c r="A25" s="2"/>
      <c r="B25" s="3"/>
      <c r="C25" s="3" t="s">
        <v>4</v>
      </c>
      <c r="D25" s="3" t="s">
        <v>4</v>
      </c>
      <c r="E25" s="3" t="s">
        <v>19</v>
      </c>
      <c r="F25" s="3" t="s">
        <v>21</v>
      </c>
      <c r="G25" s="3" t="s">
        <v>17</v>
      </c>
      <c r="H25" s="5" t="s">
        <v>16</v>
      </c>
    </row>
    <row r="26" spans="1:12" x14ac:dyDescent="0.3">
      <c r="A26" s="2"/>
      <c r="B26" s="3" t="s">
        <v>6</v>
      </c>
      <c r="C26" s="3" t="s">
        <v>2</v>
      </c>
      <c r="D26" s="3" t="s">
        <v>3</v>
      </c>
      <c r="E26" s="3" t="s">
        <v>20</v>
      </c>
      <c r="F26" s="3" t="s">
        <v>22</v>
      </c>
      <c r="G26" s="3" t="s">
        <v>18</v>
      </c>
      <c r="H26" s="5" t="s">
        <v>5</v>
      </c>
    </row>
    <row r="27" spans="1:12" x14ac:dyDescent="0.3">
      <c r="A27" s="2"/>
      <c r="B27" s="3">
        <v>2</v>
      </c>
      <c r="C27" s="3">
        <f>B27*$B$4/60</f>
        <v>1.38</v>
      </c>
      <c r="D27" s="6">
        <f>(C27*$B$3)</f>
        <v>11.04</v>
      </c>
      <c r="E27" s="6">
        <f>TRUNC($B$24/D27)</f>
        <v>22644</v>
      </c>
      <c r="F27" s="6">
        <f>TRUNC($B$24/D27/6)</f>
        <v>3774</v>
      </c>
      <c r="G27" s="17">
        <f t="shared" ref="G27:G34" si="9">360/E27</f>
        <v>1.5898251192368838E-2</v>
      </c>
      <c r="H27" s="35">
        <f t="shared" ref="H27:H34" si="10">256/E27</f>
        <v>1.1305423070128953E-2</v>
      </c>
    </row>
    <row r="28" spans="1:12" x14ac:dyDescent="0.3">
      <c r="A28" s="2"/>
      <c r="B28" s="3">
        <v>5</v>
      </c>
      <c r="C28" s="3">
        <f t="shared" ref="C28:C38" si="11">B28*$B$4/60</f>
        <v>3.45</v>
      </c>
      <c r="D28" s="6">
        <f t="shared" ref="D28:D38" si="12">(C28*$B$3)</f>
        <v>27.6</v>
      </c>
      <c r="E28" s="6">
        <f t="shared" ref="E28:E38" si="13">TRUNC($B$24/D28)</f>
        <v>9057</v>
      </c>
      <c r="F28" s="6">
        <f t="shared" ref="F28:F38" si="14">TRUNC($B$24/D28/6)</f>
        <v>1509</v>
      </c>
      <c r="G28" s="17">
        <f t="shared" si="9"/>
        <v>3.9748261013580657E-2</v>
      </c>
      <c r="H28" s="35">
        <f t="shared" si="10"/>
        <v>2.8265430054101801E-2</v>
      </c>
    </row>
    <row r="29" spans="1:12" x14ac:dyDescent="0.3">
      <c r="A29" s="2"/>
      <c r="B29" s="3">
        <v>10</v>
      </c>
      <c r="C29" s="3">
        <f t="shared" si="11"/>
        <v>6.9</v>
      </c>
      <c r="D29" s="6">
        <f t="shared" si="12"/>
        <v>55.2</v>
      </c>
      <c r="E29" s="6">
        <f t="shared" si="13"/>
        <v>4528</v>
      </c>
      <c r="F29" s="6">
        <f t="shared" si="14"/>
        <v>754</v>
      </c>
      <c r="G29" s="17">
        <f t="shared" si="9"/>
        <v>7.9505300353356886E-2</v>
      </c>
      <c r="H29" s="35">
        <f t="shared" si="10"/>
        <v>5.6537102473498232E-2</v>
      </c>
    </row>
    <row r="30" spans="1:12" x14ac:dyDescent="0.3">
      <c r="A30" s="2"/>
      <c r="B30" s="3">
        <v>30</v>
      </c>
      <c r="C30" s="3">
        <f t="shared" si="11"/>
        <v>20.7</v>
      </c>
      <c r="D30" s="6">
        <f t="shared" si="12"/>
        <v>165.6</v>
      </c>
      <c r="E30" s="6">
        <f t="shared" si="13"/>
        <v>1509</v>
      </c>
      <c r="F30" s="6">
        <f t="shared" si="14"/>
        <v>251</v>
      </c>
      <c r="G30" s="17">
        <f t="shared" si="9"/>
        <v>0.23856858846918488</v>
      </c>
      <c r="H30" s="35">
        <f t="shared" si="10"/>
        <v>0.16964877402253148</v>
      </c>
    </row>
    <row r="31" spans="1:12" x14ac:dyDescent="0.3">
      <c r="A31" s="2"/>
      <c r="B31" s="13">
        <v>40</v>
      </c>
      <c r="C31" s="3">
        <f t="shared" si="11"/>
        <v>27.6</v>
      </c>
      <c r="D31" s="6">
        <f t="shared" si="12"/>
        <v>220.8</v>
      </c>
      <c r="E31" s="6">
        <f t="shared" si="13"/>
        <v>1132</v>
      </c>
      <c r="F31" s="6">
        <f t="shared" si="14"/>
        <v>188</v>
      </c>
      <c r="G31" s="17">
        <f t="shared" si="9"/>
        <v>0.31802120141342755</v>
      </c>
      <c r="H31" s="35">
        <f t="shared" si="10"/>
        <v>0.22614840989399293</v>
      </c>
    </row>
    <row r="32" spans="1:12" x14ac:dyDescent="0.3">
      <c r="A32" s="2"/>
      <c r="B32" s="3">
        <v>60</v>
      </c>
      <c r="C32" s="3">
        <f t="shared" si="11"/>
        <v>41.4</v>
      </c>
      <c r="D32" s="6">
        <f t="shared" si="12"/>
        <v>331.2</v>
      </c>
      <c r="E32" s="6">
        <f t="shared" si="13"/>
        <v>754</v>
      </c>
      <c r="F32" s="6">
        <f t="shared" si="14"/>
        <v>125</v>
      </c>
      <c r="G32" s="17">
        <f t="shared" si="9"/>
        <v>0.47745358090185674</v>
      </c>
      <c r="H32" s="35">
        <f t="shared" si="10"/>
        <v>0.33952254641909813</v>
      </c>
    </row>
    <row r="33" spans="1:8" x14ac:dyDescent="0.3">
      <c r="A33" s="2"/>
      <c r="B33" s="3">
        <v>70</v>
      </c>
      <c r="C33" s="3">
        <f t="shared" si="11"/>
        <v>48.3</v>
      </c>
      <c r="D33" s="6">
        <f t="shared" si="12"/>
        <v>386.4</v>
      </c>
      <c r="E33" s="6">
        <f t="shared" si="13"/>
        <v>646</v>
      </c>
      <c r="F33" s="6">
        <f t="shared" si="14"/>
        <v>107</v>
      </c>
      <c r="G33" s="17">
        <f t="shared" si="9"/>
        <v>0.55727554179566563</v>
      </c>
      <c r="H33" s="35">
        <f t="shared" si="10"/>
        <v>0.39628482972136225</v>
      </c>
    </row>
    <row r="34" spans="1:8" x14ac:dyDescent="0.3">
      <c r="A34" s="2"/>
      <c r="B34" s="3">
        <v>80</v>
      </c>
      <c r="C34" s="3">
        <f t="shared" si="11"/>
        <v>55.2</v>
      </c>
      <c r="D34" s="6">
        <f t="shared" si="12"/>
        <v>441.6</v>
      </c>
      <c r="E34" s="6">
        <f t="shared" si="13"/>
        <v>566</v>
      </c>
      <c r="F34" s="6">
        <f t="shared" si="14"/>
        <v>94</v>
      </c>
      <c r="G34" s="17">
        <f t="shared" si="9"/>
        <v>0.63604240282685509</v>
      </c>
      <c r="H34" s="35">
        <f t="shared" si="10"/>
        <v>0.45229681978798586</v>
      </c>
    </row>
    <row r="35" spans="1:8" x14ac:dyDescent="0.3">
      <c r="A35" s="2"/>
      <c r="B35" s="3">
        <v>90</v>
      </c>
      <c r="C35" s="3">
        <f t="shared" si="11"/>
        <v>62.1</v>
      </c>
      <c r="D35" s="6">
        <f t="shared" si="12"/>
        <v>496.8</v>
      </c>
      <c r="E35" s="6">
        <f t="shared" si="13"/>
        <v>503</v>
      </c>
      <c r="F35" s="6">
        <f t="shared" si="14"/>
        <v>83</v>
      </c>
      <c r="G35" s="17">
        <f>360/E35</f>
        <v>0.71570576540755471</v>
      </c>
      <c r="H35" s="35">
        <f>256/E35</f>
        <v>0.50894632206759438</v>
      </c>
    </row>
    <row r="36" spans="1:8" x14ac:dyDescent="0.3">
      <c r="A36" s="2"/>
      <c r="B36" s="3">
        <v>100</v>
      </c>
      <c r="C36" s="3">
        <f t="shared" si="11"/>
        <v>69</v>
      </c>
      <c r="D36" s="6">
        <f t="shared" si="12"/>
        <v>552</v>
      </c>
      <c r="E36" s="6">
        <f t="shared" si="13"/>
        <v>452</v>
      </c>
      <c r="F36" s="6">
        <f t="shared" si="14"/>
        <v>75</v>
      </c>
      <c r="G36" s="17">
        <f>360/E36</f>
        <v>0.79646017699115046</v>
      </c>
      <c r="H36" s="35">
        <f>256/E36</f>
        <v>0.5663716814159292</v>
      </c>
    </row>
    <row r="37" spans="1:8" x14ac:dyDescent="0.3">
      <c r="A37" s="2"/>
      <c r="B37" s="3">
        <v>110</v>
      </c>
      <c r="C37" s="3">
        <f t="shared" si="11"/>
        <v>75.900000000000006</v>
      </c>
      <c r="D37" s="6">
        <f t="shared" si="12"/>
        <v>607.20000000000005</v>
      </c>
      <c r="E37" s="6">
        <f t="shared" si="13"/>
        <v>411</v>
      </c>
      <c r="F37" s="6">
        <f t="shared" si="14"/>
        <v>68</v>
      </c>
      <c r="G37" s="17">
        <f t="shared" ref="G37" si="15">360/E37</f>
        <v>0.87591240875912413</v>
      </c>
      <c r="H37" s="35">
        <f t="shared" ref="H37" si="16">256/E37</f>
        <v>0.62287104622871048</v>
      </c>
    </row>
    <row r="38" spans="1:8" ht="15" thickBot="1" x14ac:dyDescent="0.35">
      <c r="A38" s="10"/>
      <c r="B38" s="11">
        <v>120</v>
      </c>
      <c r="C38" s="11">
        <f t="shared" si="11"/>
        <v>82.8</v>
      </c>
      <c r="D38" s="12">
        <f t="shared" si="12"/>
        <v>662.4</v>
      </c>
      <c r="E38" s="12">
        <f t="shared" si="13"/>
        <v>377</v>
      </c>
      <c r="F38" s="12">
        <f t="shared" si="14"/>
        <v>62</v>
      </c>
      <c r="G38" s="18">
        <f>360/E38</f>
        <v>0.95490716180371349</v>
      </c>
      <c r="H38" s="36">
        <f>256/E38</f>
        <v>0.67904509283819625</v>
      </c>
    </row>
    <row r="40" spans="1:8" x14ac:dyDescent="0.3">
      <c r="E40" s="20"/>
    </row>
  </sheetData>
  <mergeCells count="4">
    <mergeCell ref="C7:H7"/>
    <mergeCell ref="C24:H24"/>
    <mergeCell ref="A6:B6"/>
    <mergeCell ref="A23:B23"/>
  </mergeCells>
  <pageMargins left="0.7" right="0.7" top="0.75" bottom="0.75" header="0.3" footer="0.3"/>
  <pageSetup paperSize="9" orientation="portrait" horizontalDpi="360" verticalDpi="360" r:id="rId1"/>
  <headerFooter>
    <oddFooter>&amp;C&amp;1#&amp;"TIM Sans"&amp;8&amp;K4472C4TIM - Uso Interno - Tutti i diritti riservati.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D390-437C-4C87-9147-4AC4215597A8}">
  <dimension ref="A1:U141"/>
  <sheetViews>
    <sheetView tabSelected="1" topLeftCell="A25" workbookViewId="0">
      <selection activeCell="J44" sqref="J44"/>
    </sheetView>
  </sheetViews>
  <sheetFormatPr defaultRowHeight="14.4" x14ac:dyDescent="0.3"/>
  <cols>
    <col min="1" max="1" width="4.21875" style="22" bestFit="1" customWidth="1"/>
    <col min="2" max="3" width="5.88671875" style="22" bestFit="1" customWidth="1"/>
    <col min="4" max="4" width="10.6640625" bestFit="1" customWidth="1"/>
    <col min="5" max="5" width="8.6640625" customWidth="1"/>
    <col min="6" max="6" width="8.109375" customWidth="1"/>
    <col min="7" max="7" width="10.109375" bestFit="1" customWidth="1"/>
  </cols>
  <sheetData>
    <row r="1" spans="1:21" x14ac:dyDescent="0.3">
      <c r="A1" s="22" t="s">
        <v>34</v>
      </c>
    </row>
    <row r="2" spans="1:21" x14ac:dyDescent="0.3">
      <c r="A2" s="22" t="s">
        <v>35</v>
      </c>
    </row>
    <row r="3" spans="1:21" x14ac:dyDescent="0.3">
      <c r="A3" s="22" t="s">
        <v>37</v>
      </c>
    </row>
    <row r="5" spans="1:21" x14ac:dyDescent="0.3">
      <c r="D5" t="s">
        <v>36</v>
      </c>
      <c r="G5">
        <v>6</v>
      </c>
    </row>
    <row r="6" spans="1:21" x14ac:dyDescent="0.3">
      <c r="D6" t="s">
        <v>25</v>
      </c>
      <c r="E6">
        <v>10</v>
      </c>
      <c r="F6">
        <v>4</v>
      </c>
    </row>
    <row r="7" spans="1:21" x14ac:dyDescent="0.3">
      <c r="D7" t="s">
        <v>13</v>
      </c>
      <c r="E7" s="34">
        <v>2</v>
      </c>
      <c r="F7" s="34">
        <v>33.5</v>
      </c>
    </row>
    <row r="8" spans="1:21" ht="15" thickBot="1" x14ac:dyDescent="0.35">
      <c r="D8" t="s">
        <v>15</v>
      </c>
      <c r="E8">
        <v>0.8</v>
      </c>
      <c r="F8">
        <v>6.5</v>
      </c>
    </row>
    <row r="9" spans="1:21" ht="15" thickBot="1" x14ac:dyDescent="0.35">
      <c r="E9" s="47" t="s">
        <v>8</v>
      </c>
      <c r="F9" s="48"/>
      <c r="G9" s="49"/>
    </row>
    <row r="10" spans="1:21" ht="15" thickBot="1" x14ac:dyDescent="0.35">
      <c r="A10" s="22" t="s">
        <v>11</v>
      </c>
      <c r="B10" s="22" t="s">
        <v>7</v>
      </c>
      <c r="C10" s="22" t="s">
        <v>7</v>
      </c>
      <c r="D10" s="31" t="s">
        <v>3</v>
      </c>
      <c r="E10" s="25">
        <v>19047</v>
      </c>
      <c r="F10" s="25">
        <v>250000</v>
      </c>
      <c r="G10" s="26" t="s">
        <v>14</v>
      </c>
    </row>
    <row r="11" spans="1:21" x14ac:dyDescent="0.3">
      <c r="A11" s="22">
        <f t="shared" ref="A11:A74" si="0">D11/8/41.4*60</f>
        <v>119.56521739130434</v>
      </c>
      <c r="B11" s="22">
        <f>ROUND($E$10/D11,0)</f>
        <v>29</v>
      </c>
      <c r="C11" s="22">
        <f>ROUND($F$10/D11,0)</f>
        <v>379</v>
      </c>
      <c r="D11" s="27">
        <v>660</v>
      </c>
      <c r="E11" s="24">
        <f>TRUNC(((E$7-$E$8)*256)/(B11+1))+E$6</f>
        <v>20</v>
      </c>
      <c r="F11" s="24">
        <f>TRUNC((($F$7-$F$8)*256)/C11)+F$6</f>
        <v>22</v>
      </c>
      <c r="G11" s="32">
        <f>TRUNC((($F$7-$F$8+$G$5)*256)/(C11+F$8))+F$6</f>
        <v>25</v>
      </c>
    </row>
    <row r="12" spans="1:21" x14ac:dyDescent="0.3">
      <c r="A12" s="22">
        <f t="shared" si="0"/>
        <v>118.65942028985508</v>
      </c>
      <c r="B12" s="22">
        <f t="shared" ref="B12:B75" si="1">ROUND($E$10/D12,0)</f>
        <v>29</v>
      </c>
      <c r="C12" s="22">
        <f t="shared" ref="C12:C75" si="2">ROUND($F$10/D12,0)</f>
        <v>382</v>
      </c>
      <c r="D12" s="28">
        <v>655</v>
      </c>
      <c r="E12" s="24">
        <f t="shared" ref="E12:E75" si="3">TRUNC(((E$7-$E$8)*256)/(B12+1))+E$6</f>
        <v>20</v>
      </c>
      <c r="F12" s="24">
        <f t="shared" ref="F12:F75" si="4">TRUNC((($F$7-$F$8)*256)/C12)+F$6</f>
        <v>22</v>
      </c>
      <c r="G12" s="32">
        <f t="shared" ref="G12:G75" si="5">TRUNC((($F$7-$F$8+$G$5)*256)/(C12+F$8))+F$6</f>
        <v>25</v>
      </c>
    </row>
    <row r="13" spans="1:21" x14ac:dyDescent="0.3">
      <c r="A13" s="22">
        <f t="shared" si="0"/>
        <v>117.7536231884058</v>
      </c>
      <c r="B13" s="22">
        <f t="shared" si="1"/>
        <v>29</v>
      </c>
      <c r="C13" s="22">
        <f t="shared" si="2"/>
        <v>385</v>
      </c>
      <c r="D13" s="28">
        <v>650</v>
      </c>
      <c r="E13" s="24">
        <f t="shared" si="3"/>
        <v>20</v>
      </c>
      <c r="F13" s="24">
        <f t="shared" si="4"/>
        <v>21</v>
      </c>
      <c r="G13" s="32">
        <f t="shared" si="5"/>
        <v>25</v>
      </c>
      <c r="U13">
        <f>1.83*5</f>
        <v>9.15</v>
      </c>
    </row>
    <row r="14" spans="1:21" x14ac:dyDescent="0.3">
      <c r="A14" s="22">
        <f t="shared" si="0"/>
        <v>116.84782608695653</v>
      </c>
      <c r="B14" s="22">
        <f t="shared" si="1"/>
        <v>30</v>
      </c>
      <c r="C14" s="22">
        <f t="shared" si="2"/>
        <v>388</v>
      </c>
      <c r="D14" s="28">
        <v>645</v>
      </c>
      <c r="E14" s="24">
        <f t="shared" si="3"/>
        <v>19</v>
      </c>
      <c r="F14" s="24">
        <f t="shared" si="4"/>
        <v>21</v>
      </c>
      <c r="G14" s="32">
        <f t="shared" si="5"/>
        <v>25</v>
      </c>
    </row>
    <row r="15" spans="1:21" x14ac:dyDescent="0.3">
      <c r="A15" s="22">
        <f t="shared" si="0"/>
        <v>115.94202898550725</v>
      </c>
      <c r="B15" s="22">
        <f t="shared" si="1"/>
        <v>30</v>
      </c>
      <c r="C15" s="22">
        <f t="shared" si="2"/>
        <v>391</v>
      </c>
      <c r="D15" s="28">
        <v>640</v>
      </c>
      <c r="E15" s="24">
        <f t="shared" si="3"/>
        <v>19</v>
      </c>
      <c r="F15" s="24">
        <f t="shared" si="4"/>
        <v>21</v>
      </c>
      <c r="G15" s="32">
        <f t="shared" si="5"/>
        <v>25</v>
      </c>
    </row>
    <row r="16" spans="1:21" x14ac:dyDescent="0.3">
      <c r="A16" s="22">
        <f t="shared" si="0"/>
        <v>115.03623188405797</v>
      </c>
      <c r="B16" s="22">
        <f t="shared" si="1"/>
        <v>30</v>
      </c>
      <c r="C16" s="22">
        <f t="shared" si="2"/>
        <v>394</v>
      </c>
      <c r="D16" s="28">
        <v>635</v>
      </c>
      <c r="E16" s="24">
        <f t="shared" si="3"/>
        <v>19</v>
      </c>
      <c r="F16" s="24">
        <f t="shared" si="4"/>
        <v>21</v>
      </c>
      <c r="G16" s="32">
        <f t="shared" si="5"/>
        <v>25</v>
      </c>
    </row>
    <row r="17" spans="1:7" x14ac:dyDescent="0.3">
      <c r="A17" s="22">
        <f t="shared" si="0"/>
        <v>114.1304347826087</v>
      </c>
      <c r="B17" s="22">
        <f t="shared" si="1"/>
        <v>30</v>
      </c>
      <c r="C17" s="22">
        <f t="shared" si="2"/>
        <v>397</v>
      </c>
      <c r="D17" s="28">
        <v>630</v>
      </c>
      <c r="E17" s="24">
        <f t="shared" si="3"/>
        <v>19</v>
      </c>
      <c r="F17" s="24">
        <f t="shared" si="4"/>
        <v>21</v>
      </c>
      <c r="G17" s="32">
        <f t="shared" si="5"/>
        <v>24</v>
      </c>
    </row>
    <row r="18" spans="1:7" x14ac:dyDescent="0.3">
      <c r="A18" s="22">
        <f t="shared" si="0"/>
        <v>113.22463768115942</v>
      </c>
      <c r="B18" s="22">
        <f t="shared" si="1"/>
        <v>30</v>
      </c>
      <c r="C18" s="22">
        <f t="shared" si="2"/>
        <v>400</v>
      </c>
      <c r="D18" s="28">
        <v>625</v>
      </c>
      <c r="E18" s="24">
        <f t="shared" si="3"/>
        <v>19</v>
      </c>
      <c r="F18" s="24">
        <f t="shared" si="4"/>
        <v>21</v>
      </c>
      <c r="G18" s="32">
        <f t="shared" si="5"/>
        <v>24</v>
      </c>
    </row>
    <row r="19" spans="1:7" x14ac:dyDescent="0.3">
      <c r="A19" s="22">
        <f t="shared" si="0"/>
        <v>112.31884057971016</v>
      </c>
      <c r="B19" s="22">
        <f t="shared" si="1"/>
        <v>31</v>
      </c>
      <c r="C19" s="22">
        <f t="shared" si="2"/>
        <v>403</v>
      </c>
      <c r="D19" s="28">
        <v>620</v>
      </c>
      <c r="E19" s="24">
        <f t="shared" si="3"/>
        <v>19</v>
      </c>
      <c r="F19" s="24">
        <f t="shared" si="4"/>
        <v>21</v>
      </c>
      <c r="G19" s="32">
        <f t="shared" si="5"/>
        <v>24</v>
      </c>
    </row>
    <row r="20" spans="1:7" x14ac:dyDescent="0.3">
      <c r="A20" s="22">
        <f t="shared" si="0"/>
        <v>111.41304347826087</v>
      </c>
      <c r="B20" s="22">
        <f t="shared" si="1"/>
        <v>31</v>
      </c>
      <c r="C20" s="22">
        <f t="shared" si="2"/>
        <v>407</v>
      </c>
      <c r="D20" s="28">
        <v>615</v>
      </c>
      <c r="E20" s="24">
        <f t="shared" si="3"/>
        <v>19</v>
      </c>
      <c r="F20" s="24">
        <f t="shared" si="4"/>
        <v>20</v>
      </c>
      <c r="G20" s="32">
        <f t="shared" si="5"/>
        <v>24</v>
      </c>
    </row>
    <row r="21" spans="1:7" x14ac:dyDescent="0.3">
      <c r="A21" s="22">
        <f t="shared" si="0"/>
        <v>110.50724637681159</v>
      </c>
      <c r="B21" s="22">
        <f t="shared" si="1"/>
        <v>31</v>
      </c>
      <c r="C21" s="22">
        <f t="shared" si="2"/>
        <v>410</v>
      </c>
      <c r="D21" s="28">
        <v>610</v>
      </c>
      <c r="E21" s="24">
        <f t="shared" si="3"/>
        <v>19</v>
      </c>
      <c r="F21" s="24">
        <f t="shared" si="4"/>
        <v>20</v>
      </c>
      <c r="G21" s="32">
        <f t="shared" si="5"/>
        <v>24</v>
      </c>
    </row>
    <row r="22" spans="1:7" x14ac:dyDescent="0.3">
      <c r="A22" s="22">
        <f t="shared" si="0"/>
        <v>109.60144927536231</v>
      </c>
      <c r="B22" s="22">
        <f t="shared" si="1"/>
        <v>31</v>
      </c>
      <c r="C22" s="22">
        <f t="shared" si="2"/>
        <v>413</v>
      </c>
      <c r="D22" s="28">
        <v>605</v>
      </c>
      <c r="E22" s="24">
        <f t="shared" si="3"/>
        <v>19</v>
      </c>
      <c r="F22" s="24">
        <f t="shared" si="4"/>
        <v>20</v>
      </c>
      <c r="G22" s="32">
        <f t="shared" si="5"/>
        <v>24</v>
      </c>
    </row>
    <row r="23" spans="1:7" x14ac:dyDescent="0.3">
      <c r="A23" s="22">
        <f t="shared" si="0"/>
        <v>108.69565217391305</v>
      </c>
      <c r="B23" s="22">
        <f t="shared" si="1"/>
        <v>32</v>
      </c>
      <c r="C23" s="22">
        <f t="shared" si="2"/>
        <v>417</v>
      </c>
      <c r="D23" s="28">
        <v>600</v>
      </c>
      <c r="E23" s="24">
        <f t="shared" si="3"/>
        <v>19</v>
      </c>
      <c r="F23" s="24">
        <f t="shared" si="4"/>
        <v>20</v>
      </c>
      <c r="G23" s="32">
        <f t="shared" si="5"/>
        <v>23</v>
      </c>
    </row>
    <row r="24" spans="1:7" x14ac:dyDescent="0.3">
      <c r="A24" s="22">
        <f t="shared" si="0"/>
        <v>107.78985507246378</v>
      </c>
      <c r="B24" s="22">
        <f t="shared" si="1"/>
        <v>32</v>
      </c>
      <c r="C24" s="22">
        <f t="shared" si="2"/>
        <v>420</v>
      </c>
      <c r="D24" s="28">
        <v>595</v>
      </c>
      <c r="E24" s="24">
        <f t="shared" si="3"/>
        <v>19</v>
      </c>
      <c r="F24" s="24">
        <f t="shared" si="4"/>
        <v>20</v>
      </c>
      <c r="G24" s="32">
        <f t="shared" si="5"/>
        <v>23</v>
      </c>
    </row>
    <row r="25" spans="1:7" x14ac:dyDescent="0.3">
      <c r="A25" s="22">
        <f t="shared" si="0"/>
        <v>106.8840579710145</v>
      </c>
      <c r="B25" s="22">
        <f t="shared" si="1"/>
        <v>32</v>
      </c>
      <c r="C25" s="22">
        <f t="shared" si="2"/>
        <v>424</v>
      </c>
      <c r="D25" s="28">
        <v>590</v>
      </c>
      <c r="E25" s="24">
        <f t="shared" si="3"/>
        <v>19</v>
      </c>
      <c r="F25" s="24">
        <f t="shared" si="4"/>
        <v>20</v>
      </c>
      <c r="G25" s="32">
        <f t="shared" si="5"/>
        <v>23</v>
      </c>
    </row>
    <row r="26" spans="1:7" x14ac:dyDescent="0.3">
      <c r="A26" s="22">
        <f t="shared" si="0"/>
        <v>105.97826086956522</v>
      </c>
      <c r="B26" s="22">
        <f t="shared" si="1"/>
        <v>33</v>
      </c>
      <c r="C26" s="22">
        <f t="shared" si="2"/>
        <v>427</v>
      </c>
      <c r="D26" s="28">
        <v>585</v>
      </c>
      <c r="E26" s="24">
        <f t="shared" si="3"/>
        <v>19</v>
      </c>
      <c r="F26" s="24">
        <f t="shared" si="4"/>
        <v>20</v>
      </c>
      <c r="G26" s="32">
        <f t="shared" si="5"/>
        <v>23</v>
      </c>
    </row>
    <row r="27" spans="1:7" x14ac:dyDescent="0.3">
      <c r="A27" s="22">
        <f t="shared" si="0"/>
        <v>105.07246376811594</v>
      </c>
      <c r="B27" s="22">
        <f t="shared" si="1"/>
        <v>33</v>
      </c>
      <c r="C27" s="22">
        <f t="shared" si="2"/>
        <v>431</v>
      </c>
      <c r="D27" s="28">
        <v>580</v>
      </c>
      <c r="E27" s="24">
        <f t="shared" si="3"/>
        <v>19</v>
      </c>
      <c r="F27" s="24">
        <f t="shared" si="4"/>
        <v>20</v>
      </c>
      <c r="G27" s="32">
        <f t="shared" si="5"/>
        <v>23</v>
      </c>
    </row>
    <row r="28" spans="1:7" x14ac:dyDescent="0.3">
      <c r="A28" s="22">
        <f t="shared" si="0"/>
        <v>104.16666666666667</v>
      </c>
      <c r="B28" s="22">
        <f t="shared" si="1"/>
        <v>33</v>
      </c>
      <c r="C28" s="22">
        <f t="shared" si="2"/>
        <v>435</v>
      </c>
      <c r="D28" s="28">
        <v>575</v>
      </c>
      <c r="E28" s="24">
        <f t="shared" si="3"/>
        <v>19</v>
      </c>
      <c r="F28" s="24">
        <f t="shared" si="4"/>
        <v>19</v>
      </c>
      <c r="G28" s="32">
        <f t="shared" si="5"/>
        <v>23</v>
      </c>
    </row>
    <row r="29" spans="1:7" x14ac:dyDescent="0.3">
      <c r="A29" s="22">
        <f t="shared" si="0"/>
        <v>103.26086956521739</v>
      </c>
      <c r="B29" s="22">
        <f t="shared" si="1"/>
        <v>33</v>
      </c>
      <c r="C29" s="22">
        <f t="shared" si="2"/>
        <v>439</v>
      </c>
      <c r="D29" s="28">
        <v>570</v>
      </c>
      <c r="E29" s="24">
        <f t="shared" si="3"/>
        <v>19</v>
      </c>
      <c r="F29" s="24">
        <f t="shared" si="4"/>
        <v>19</v>
      </c>
      <c r="G29" s="32">
        <f t="shared" si="5"/>
        <v>22</v>
      </c>
    </row>
    <row r="30" spans="1:7" x14ac:dyDescent="0.3">
      <c r="A30" s="22">
        <f t="shared" si="0"/>
        <v>102.35507246376812</v>
      </c>
      <c r="B30" s="22">
        <f t="shared" si="1"/>
        <v>34</v>
      </c>
      <c r="C30" s="22">
        <f t="shared" si="2"/>
        <v>442</v>
      </c>
      <c r="D30" s="28">
        <v>565</v>
      </c>
      <c r="E30" s="24">
        <f t="shared" si="3"/>
        <v>18</v>
      </c>
      <c r="F30" s="24">
        <f t="shared" si="4"/>
        <v>19</v>
      </c>
      <c r="G30" s="32">
        <f t="shared" si="5"/>
        <v>22</v>
      </c>
    </row>
    <row r="31" spans="1:7" x14ac:dyDescent="0.3">
      <c r="A31" s="22">
        <f t="shared" si="0"/>
        <v>101.44927536231884</v>
      </c>
      <c r="B31" s="22">
        <f t="shared" si="1"/>
        <v>34</v>
      </c>
      <c r="C31" s="22">
        <f t="shared" si="2"/>
        <v>446</v>
      </c>
      <c r="D31" s="28">
        <v>560</v>
      </c>
      <c r="E31" s="24">
        <f t="shared" si="3"/>
        <v>18</v>
      </c>
      <c r="F31" s="24">
        <f t="shared" si="4"/>
        <v>19</v>
      </c>
      <c r="G31" s="32">
        <f t="shared" si="5"/>
        <v>22</v>
      </c>
    </row>
    <row r="32" spans="1:7" x14ac:dyDescent="0.3">
      <c r="A32" s="22">
        <f t="shared" si="0"/>
        <v>100.54347826086956</v>
      </c>
      <c r="B32" s="22">
        <f t="shared" si="1"/>
        <v>34</v>
      </c>
      <c r="C32" s="22">
        <f t="shared" si="2"/>
        <v>450</v>
      </c>
      <c r="D32" s="28">
        <v>555</v>
      </c>
      <c r="E32" s="24">
        <f t="shared" si="3"/>
        <v>18</v>
      </c>
      <c r="F32" s="24">
        <f t="shared" si="4"/>
        <v>19</v>
      </c>
      <c r="G32" s="32">
        <f t="shared" si="5"/>
        <v>22</v>
      </c>
    </row>
    <row r="33" spans="1:20" x14ac:dyDescent="0.3">
      <c r="A33" s="22">
        <f t="shared" si="0"/>
        <v>99.637681159420296</v>
      </c>
      <c r="B33" s="22">
        <f t="shared" si="1"/>
        <v>35</v>
      </c>
      <c r="C33" s="22">
        <f t="shared" si="2"/>
        <v>455</v>
      </c>
      <c r="D33" s="28">
        <v>550</v>
      </c>
      <c r="E33" s="24">
        <f t="shared" si="3"/>
        <v>18</v>
      </c>
      <c r="F33" s="24">
        <f t="shared" si="4"/>
        <v>19</v>
      </c>
      <c r="G33" s="32">
        <f t="shared" si="5"/>
        <v>22</v>
      </c>
    </row>
    <row r="34" spans="1:20" x14ac:dyDescent="0.3">
      <c r="A34" s="22">
        <f t="shared" si="0"/>
        <v>98.731884057971016</v>
      </c>
      <c r="B34" s="22">
        <f t="shared" si="1"/>
        <v>35</v>
      </c>
      <c r="C34" s="22">
        <f t="shared" si="2"/>
        <v>459</v>
      </c>
      <c r="D34" s="28">
        <v>545</v>
      </c>
      <c r="E34" s="24">
        <f t="shared" si="3"/>
        <v>18</v>
      </c>
      <c r="F34" s="24">
        <f t="shared" si="4"/>
        <v>19</v>
      </c>
      <c r="G34" s="32">
        <f t="shared" si="5"/>
        <v>22</v>
      </c>
    </row>
    <row r="35" spans="1:20" ht="14.4" customHeight="1" x14ac:dyDescent="0.3">
      <c r="A35" s="22">
        <f t="shared" si="0"/>
        <v>97.826086956521749</v>
      </c>
      <c r="B35" s="22">
        <f t="shared" si="1"/>
        <v>35</v>
      </c>
      <c r="C35" s="22">
        <f t="shared" si="2"/>
        <v>463</v>
      </c>
      <c r="D35" s="28">
        <v>540</v>
      </c>
      <c r="E35" s="24">
        <f t="shared" si="3"/>
        <v>18</v>
      </c>
      <c r="F35" s="24">
        <f t="shared" si="4"/>
        <v>18</v>
      </c>
      <c r="G35" s="32">
        <f t="shared" si="5"/>
        <v>21</v>
      </c>
      <c r="H35" s="52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33"/>
    </row>
    <row r="36" spans="1:20" x14ac:dyDescent="0.3">
      <c r="A36" s="37">
        <f t="shared" si="0"/>
        <v>96.920289855072468</v>
      </c>
      <c r="B36" s="37">
        <f t="shared" si="1"/>
        <v>36</v>
      </c>
      <c r="C36" s="37">
        <f t="shared" si="2"/>
        <v>467</v>
      </c>
      <c r="D36" s="38">
        <v>535</v>
      </c>
      <c r="E36" s="39">
        <f t="shared" si="3"/>
        <v>18</v>
      </c>
      <c r="F36" s="39">
        <f t="shared" si="4"/>
        <v>18</v>
      </c>
      <c r="G36" s="40">
        <f t="shared" si="5"/>
        <v>21</v>
      </c>
      <c r="H36" s="52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33"/>
    </row>
    <row r="37" spans="1:20" x14ac:dyDescent="0.3">
      <c r="A37" s="22">
        <f t="shared" si="0"/>
        <v>96.014492753623188</v>
      </c>
      <c r="B37" s="22">
        <f t="shared" si="1"/>
        <v>36</v>
      </c>
      <c r="C37" s="22">
        <f t="shared" si="2"/>
        <v>472</v>
      </c>
      <c r="D37" s="28">
        <v>530</v>
      </c>
      <c r="E37" s="24">
        <f t="shared" si="3"/>
        <v>18</v>
      </c>
      <c r="F37" s="24">
        <f t="shared" si="4"/>
        <v>18</v>
      </c>
      <c r="G37" s="32">
        <f t="shared" si="5"/>
        <v>21</v>
      </c>
      <c r="H37" s="52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33"/>
    </row>
    <row r="38" spans="1:20" x14ac:dyDescent="0.3">
      <c r="A38" s="22">
        <f t="shared" si="0"/>
        <v>95.108695652173921</v>
      </c>
      <c r="B38" s="22">
        <f t="shared" si="1"/>
        <v>36</v>
      </c>
      <c r="C38" s="22">
        <f t="shared" si="2"/>
        <v>476</v>
      </c>
      <c r="D38" s="28">
        <v>525</v>
      </c>
      <c r="E38" s="24">
        <f t="shared" si="3"/>
        <v>18</v>
      </c>
      <c r="F38" s="24">
        <f t="shared" si="4"/>
        <v>18</v>
      </c>
      <c r="G38" s="32">
        <f t="shared" si="5"/>
        <v>21</v>
      </c>
      <c r="H38" s="52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33"/>
    </row>
    <row r="39" spans="1:20" x14ac:dyDescent="0.3">
      <c r="A39" s="22">
        <f t="shared" si="0"/>
        <v>94.20289855072464</v>
      </c>
      <c r="B39" s="22">
        <f t="shared" si="1"/>
        <v>37</v>
      </c>
      <c r="C39" s="22">
        <f t="shared" si="2"/>
        <v>481</v>
      </c>
      <c r="D39" s="28">
        <v>520</v>
      </c>
      <c r="E39" s="24">
        <f t="shared" si="3"/>
        <v>18</v>
      </c>
      <c r="F39" s="24">
        <f t="shared" si="4"/>
        <v>18</v>
      </c>
      <c r="G39" s="32">
        <f t="shared" si="5"/>
        <v>21</v>
      </c>
      <c r="H39" s="52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33"/>
    </row>
    <row r="40" spans="1:20" x14ac:dyDescent="0.3">
      <c r="A40" s="22">
        <f t="shared" si="0"/>
        <v>93.297101449275374</v>
      </c>
      <c r="B40" s="22">
        <f t="shared" si="1"/>
        <v>37</v>
      </c>
      <c r="C40" s="22">
        <f t="shared" si="2"/>
        <v>485</v>
      </c>
      <c r="D40" s="28">
        <v>515</v>
      </c>
      <c r="E40" s="24">
        <f t="shared" si="3"/>
        <v>18</v>
      </c>
      <c r="F40" s="24">
        <f t="shared" si="4"/>
        <v>18</v>
      </c>
      <c r="G40" s="32">
        <f t="shared" si="5"/>
        <v>21</v>
      </c>
      <c r="H40" s="52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33"/>
    </row>
    <row r="41" spans="1:20" x14ac:dyDescent="0.3">
      <c r="A41" s="22">
        <f t="shared" si="0"/>
        <v>92.391304347826079</v>
      </c>
      <c r="B41" s="22">
        <f t="shared" si="1"/>
        <v>37</v>
      </c>
      <c r="C41" s="22">
        <f t="shared" si="2"/>
        <v>490</v>
      </c>
      <c r="D41" s="28">
        <v>510</v>
      </c>
      <c r="E41" s="24">
        <f t="shared" si="3"/>
        <v>18</v>
      </c>
      <c r="F41" s="24">
        <f t="shared" si="4"/>
        <v>18</v>
      </c>
      <c r="G41" s="32">
        <f t="shared" si="5"/>
        <v>21</v>
      </c>
      <c r="H41" s="52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33"/>
    </row>
    <row r="42" spans="1:20" x14ac:dyDescent="0.3">
      <c r="A42" s="22">
        <f t="shared" si="0"/>
        <v>91.485507246376812</v>
      </c>
      <c r="B42" s="22">
        <f t="shared" si="1"/>
        <v>38</v>
      </c>
      <c r="C42" s="22">
        <f t="shared" si="2"/>
        <v>495</v>
      </c>
      <c r="D42" s="28">
        <v>505</v>
      </c>
      <c r="E42" s="24">
        <f t="shared" si="3"/>
        <v>17</v>
      </c>
      <c r="F42" s="24">
        <f t="shared" si="4"/>
        <v>17</v>
      </c>
      <c r="G42" s="32">
        <f t="shared" si="5"/>
        <v>20</v>
      </c>
      <c r="H42" s="52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33"/>
    </row>
    <row r="43" spans="1:20" x14ac:dyDescent="0.3">
      <c r="A43" s="22">
        <f t="shared" si="0"/>
        <v>90.579710144927532</v>
      </c>
      <c r="B43" s="22">
        <f t="shared" si="1"/>
        <v>38</v>
      </c>
      <c r="C43" s="22">
        <f t="shared" si="2"/>
        <v>500</v>
      </c>
      <c r="D43" s="28">
        <v>500</v>
      </c>
      <c r="E43" s="24">
        <f t="shared" si="3"/>
        <v>17</v>
      </c>
      <c r="F43" s="24">
        <f t="shared" si="4"/>
        <v>17</v>
      </c>
      <c r="G43" s="32">
        <f t="shared" si="5"/>
        <v>20</v>
      </c>
      <c r="H43" s="52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33"/>
    </row>
    <row r="44" spans="1:20" x14ac:dyDescent="0.3">
      <c r="A44" s="22">
        <f t="shared" si="0"/>
        <v>89.673913043478265</v>
      </c>
      <c r="B44" s="22">
        <f t="shared" si="1"/>
        <v>38</v>
      </c>
      <c r="C44" s="22">
        <f t="shared" si="2"/>
        <v>505</v>
      </c>
      <c r="D44" s="28">
        <v>495</v>
      </c>
      <c r="E44" s="24">
        <f t="shared" si="3"/>
        <v>17</v>
      </c>
      <c r="F44" s="24">
        <f t="shared" si="4"/>
        <v>17</v>
      </c>
      <c r="G44" s="32">
        <f t="shared" si="5"/>
        <v>20</v>
      </c>
      <c r="H44" s="52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33"/>
    </row>
    <row r="45" spans="1:20" x14ac:dyDescent="0.3">
      <c r="A45" s="22">
        <f t="shared" si="0"/>
        <v>88.768115942028999</v>
      </c>
      <c r="B45" s="22">
        <f t="shared" si="1"/>
        <v>39</v>
      </c>
      <c r="C45" s="22">
        <f t="shared" si="2"/>
        <v>510</v>
      </c>
      <c r="D45" s="28">
        <v>490</v>
      </c>
      <c r="E45" s="24">
        <f t="shared" si="3"/>
        <v>17</v>
      </c>
      <c r="F45" s="24">
        <f t="shared" si="4"/>
        <v>17</v>
      </c>
      <c r="G45" s="32">
        <f t="shared" si="5"/>
        <v>20</v>
      </c>
      <c r="H45" s="52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33"/>
    </row>
    <row r="46" spans="1:20" x14ac:dyDescent="0.3">
      <c r="A46" s="22">
        <f t="shared" si="0"/>
        <v>87.862318840579704</v>
      </c>
      <c r="B46" s="22">
        <f t="shared" si="1"/>
        <v>39</v>
      </c>
      <c r="C46" s="22">
        <f t="shared" si="2"/>
        <v>515</v>
      </c>
      <c r="D46" s="28">
        <v>485</v>
      </c>
      <c r="E46" s="24">
        <f t="shared" si="3"/>
        <v>17</v>
      </c>
      <c r="F46" s="24">
        <f t="shared" si="4"/>
        <v>17</v>
      </c>
      <c r="G46" s="32">
        <f t="shared" si="5"/>
        <v>20</v>
      </c>
      <c r="H46" s="52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</row>
    <row r="47" spans="1:20" x14ac:dyDescent="0.3">
      <c r="A47" s="22">
        <f t="shared" si="0"/>
        <v>86.956521739130437</v>
      </c>
      <c r="B47" s="22">
        <f t="shared" si="1"/>
        <v>40</v>
      </c>
      <c r="C47" s="22">
        <f t="shared" si="2"/>
        <v>521</v>
      </c>
      <c r="D47" s="28">
        <v>480</v>
      </c>
      <c r="E47" s="24">
        <f t="shared" si="3"/>
        <v>17</v>
      </c>
      <c r="F47" s="24">
        <f t="shared" si="4"/>
        <v>17</v>
      </c>
      <c r="G47" s="32">
        <f t="shared" si="5"/>
        <v>20</v>
      </c>
    </row>
    <row r="48" spans="1:20" x14ac:dyDescent="0.3">
      <c r="A48" s="22">
        <f t="shared" si="0"/>
        <v>86.050724637681157</v>
      </c>
      <c r="B48" s="22">
        <f t="shared" si="1"/>
        <v>40</v>
      </c>
      <c r="C48" s="22">
        <f t="shared" si="2"/>
        <v>526</v>
      </c>
      <c r="D48" s="28">
        <v>475</v>
      </c>
      <c r="E48" s="24">
        <f t="shared" si="3"/>
        <v>17</v>
      </c>
      <c r="F48" s="24">
        <f t="shared" si="4"/>
        <v>17</v>
      </c>
      <c r="G48" s="32">
        <f t="shared" si="5"/>
        <v>19</v>
      </c>
    </row>
    <row r="49" spans="1:7" x14ac:dyDescent="0.3">
      <c r="A49" s="22">
        <f t="shared" si="0"/>
        <v>85.14492753623189</v>
      </c>
      <c r="B49" s="22">
        <f t="shared" si="1"/>
        <v>41</v>
      </c>
      <c r="C49" s="22">
        <f t="shared" si="2"/>
        <v>532</v>
      </c>
      <c r="D49" s="28">
        <v>470</v>
      </c>
      <c r="E49" s="24">
        <f t="shared" si="3"/>
        <v>17</v>
      </c>
      <c r="F49" s="24">
        <f t="shared" si="4"/>
        <v>16</v>
      </c>
      <c r="G49" s="32">
        <f t="shared" si="5"/>
        <v>19</v>
      </c>
    </row>
    <row r="50" spans="1:7" x14ac:dyDescent="0.3">
      <c r="A50" s="22">
        <f t="shared" si="0"/>
        <v>84.239130434782624</v>
      </c>
      <c r="B50" s="22">
        <f t="shared" si="1"/>
        <v>41</v>
      </c>
      <c r="C50" s="22">
        <f t="shared" si="2"/>
        <v>538</v>
      </c>
      <c r="D50" s="28">
        <v>465</v>
      </c>
      <c r="E50" s="24">
        <f t="shared" si="3"/>
        <v>17</v>
      </c>
      <c r="F50" s="24">
        <f t="shared" si="4"/>
        <v>16</v>
      </c>
      <c r="G50" s="32">
        <f t="shared" si="5"/>
        <v>19</v>
      </c>
    </row>
    <row r="51" spans="1:7" x14ac:dyDescent="0.3">
      <c r="A51" s="22">
        <f t="shared" si="0"/>
        <v>83.333333333333329</v>
      </c>
      <c r="B51" s="22">
        <f t="shared" si="1"/>
        <v>41</v>
      </c>
      <c r="C51" s="22">
        <f t="shared" si="2"/>
        <v>543</v>
      </c>
      <c r="D51" s="28">
        <v>460</v>
      </c>
      <c r="E51" s="24">
        <f t="shared" si="3"/>
        <v>17</v>
      </c>
      <c r="F51" s="24">
        <f t="shared" si="4"/>
        <v>16</v>
      </c>
      <c r="G51" s="32">
        <f t="shared" si="5"/>
        <v>19</v>
      </c>
    </row>
    <row r="52" spans="1:7" x14ac:dyDescent="0.3">
      <c r="A52" s="22">
        <f t="shared" si="0"/>
        <v>82.427536231884062</v>
      </c>
      <c r="B52" s="22">
        <f t="shared" si="1"/>
        <v>42</v>
      </c>
      <c r="C52" s="22">
        <f t="shared" si="2"/>
        <v>549</v>
      </c>
      <c r="D52" s="28">
        <v>455</v>
      </c>
      <c r="E52" s="24">
        <f t="shared" si="3"/>
        <v>17</v>
      </c>
      <c r="F52" s="24">
        <f t="shared" si="4"/>
        <v>16</v>
      </c>
      <c r="G52" s="32">
        <f t="shared" si="5"/>
        <v>19</v>
      </c>
    </row>
    <row r="53" spans="1:7" x14ac:dyDescent="0.3">
      <c r="A53" s="22">
        <f t="shared" si="0"/>
        <v>81.521739130434781</v>
      </c>
      <c r="B53" s="22">
        <f t="shared" si="1"/>
        <v>42</v>
      </c>
      <c r="C53" s="22">
        <f t="shared" si="2"/>
        <v>556</v>
      </c>
      <c r="D53" s="28">
        <v>450</v>
      </c>
      <c r="E53" s="24">
        <f t="shared" si="3"/>
        <v>17</v>
      </c>
      <c r="F53" s="24">
        <f t="shared" si="4"/>
        <v>16</v>
      </c>
      <c r="G53" s="32">
        <f t="shared" si="5"/>
        <v>19</v>
      </c>
    </row>
    <row r="54" spans="1:7" x14ac:dyDescent="0.3">
      <c r="A54" s="22">
        <f t="shared" si="0"/>
        <v>80.615942028985515</v>
      </c>
      <c r="B54" s="22">
        <f t="shared" si="1"/>
        <v>43</v>
      </c>
      <c r="C54" s="22">
        <f t="shared" si="2"/>
        <v>562</v>
      </c>
      <c r="D54" s="28">
        <v>445</v>
      </c>
      <c r="E54" s="24">
        <f t="shared" si="3"/>
        <v>16</v>
      </c>
      <c r="F54" s="24">
        <f t="shared" si="4"/>
        <v>16</v>
      </c>
      <c r="G54" s="32">
        <f t="shared" si="5"/>
        <v>18</v>
      </c>
    </row>
    <row r="55" spans="1:7" x14ac:dyDescent="0.3">
      <c r="A55" s="22">
        <f t="shared" si="0"/>
        <v>79.710144927536234</v>
      </c>
      <c r="B55" s="22">
        <f t="shared" si="1"/>
        <v>43</v>
      </c>
      <c r="C55" s="22">
        <f t="shared" si="2"/>
        <v>568</v>
      </c>
      <c r="D55" s="28">
        <v>440</v>
      </c>
      <c r="E55" s="24">
        <f t="shared" si="3"/>
        <v>16</v>
      </c>
      <c r="F55" s="24">
        <f t="shared" si="4"/>
        <v>16</v>
      </c>
      <c r="G55" s="32">
        <f t="shared" si="5"/>
        <v>18</v>
      </c>
    </row>
    <row r="56" spans="1:7" x14ac:dyDescent="0.3">
      <c r="A56" s="22">
        <f t="shared" si="0"/>
        <v>78.804347826086953</v>
      </c>
      <c r="B56" s="22">
        <f t="shared" si="1"/>
        <v>44</v>
      </c>
      <c r="C56" s="22">
        <f t="shared" si="2"/>
        <v>575</v>
      </c>
      <c r="D56" s="28">
        <v>435</v>
      </c>
      <c r="E56" s="24">
        <f t="shared" si="3"/>
        <v>16</v>
      </c>
      <c r="F56" s="24">
        <f t="shared" si="4"/>
        <v>16</v>
      </c>
      <c r="G56" s="32">
        <f t="shared" si="5"/>
        <v>18</v>
      </c>
    </row>
    <row r="57" spans="1:7" x14ac:dyDescent="0.3">
      <c r="A57" s="22">
        <f t="shared" si="0"/>
        <v>77.898550724637687</v>
      </c>
      <c r="B57" s="22">
        <f t="shared" si="1"/>
        <v>44</v>
      </c>
      <c r="C57" s="22">
        <f t="shared" si="2"/>
        <v>581</v>
      </c>
      <c r="D57" s="28">
        <v>430</v>
      </c>
      <c r="E57" s="24">
        <f t="shared" si="3"/>
        <v>16</v>
      </c>
      <c r="F57" s="24">
        <f t="shared" si="4"/>
        <v>15</v>
      </c>
      <c r="G57" s="32">
        <f t="shared" si="5"/>
        <v>18</v>
      </c>
    </row>
    <row r="58" spans="1:7" x14ac:dyDescent="0.3">
      <c r="A58" s="22">
        <f t="shared" si="0"/>
        <v>76.992753623188406</v>
      </c>
      <c r="B58" s="22">
        <f t="shared" si="1"/>
        <v>45</v>
      </c>
      <c r="C58" s="22">
        <f t="shared" si="2"/>
        <v>588</v>
      </c>
      <c r="D58" s="28">
        <v>425</v>
      </c>
      <c r="E58" s="24">
        <f t="shared" si="3"/>
        <v>16</v>
      </c>
      <c r="F58" s="24">
        <f t="shared" si="4"/>
        <v>15</v>
      </c>
      <c r="G58" s="32">
        <f t="shared" si="5"/>
        <v>18</v>
      </c>
    </row>
    <row r="59" spans="1:7" x14ac:dyDescent="0.3">
      <c r="A59" s="22">
        <f t="shared" si="0"/>
        <v>76.08695652173914</v>
      </c>
      <c r="B59" s="22">
        <f t="shared" si="1"/>
        <v>45</v>
      </c>
      <c r="C59" s="22">
        <f t="shared" si="2"/>
        <v>595</v>
      </c>
      <c r="D59" s="28">
        <v>420</v>
      </c>
      <c r="E59" s="24">
        <f t="shared" si="3"/>
        <v>16</v>
      </c>
      <c r="F59" s="24">
        <f t="shared" si="4"/>
        <v>15</v>
      </c>
      <c r="G59" s="32">
        <f t="shared" si="5"/>
        <v>18</v>
      </c>
    </row>
    <row r="60" spans="1:7" x14ac:dyDescent="0.3">
      <c r="A60" s="22">
        <f t="shared" si="0"/>
        <v>75.181159420289859</v>
      </c>
      <c r="B60" s="22">
        <f t="shared" si="1"/>
        <v>46</v>
      </c>
      <c r="C60" s="22">
        <f t="shared" si="2"/>
        <v>602</v>
      </c>
      <c r="D60" s="28">
        <v>415</v>
      </c>
      <c r="E60" s="24">
        <f t="shared" si="3"/>
        <v>16</v>
      </c>
      <c r="F60" s="24">
        <f t="shared" si="4"/>
        <v>15</v>
      </c>
      <c r="G60" s="32">
        <f t="shared" si="5"/>
        <v>17</v>
      </c>
    </row>
    <row r="61" spans="1:7" x14ac:dyDescent="0.3">
      <c r="A61" s="22">
        <f t="shared" si="0"/>
        <v>74.275362318840578</v>
      </c>
      <c r="B61" s="22">
        <f t="shared" si="1"/>
        <v>46</v>
      </c>
      <c r="C61" s="22">
        <f t="shared" si="2"/>
        <v>610</v>
      </c>
      <c r="D61" s="28">
        <v>410</v>
      </c>
      <c r="E61" s="24">
        <f t="shared" si="3"/>
        <v>16</v>
      </c>
      <c r="F61" s="24">
        <f t="shared" si="4"/>
        <v>15</v>
      </c>
      <c r="G61" s="32">
        <f t="shared" si="5"/>
        <v>17</v>
      </c>
    </row>
    <row r="62" spans="1:7" x14ac:dyDescent="0.3">
      <c r="A62" s="22">
        <f t="shared" si="0"/>
        <v>73.369565217391298</v>
      </c>
      <c r="B62" s="22">
        <f t="shared" si="1"/>
        <v>47</v>
      </c>
      <c r="C62" s="22">
        <f t="shared" si="2"/>
        <v>617</v>
      </c>
      <c r="D62" s="28">
        <v>405</v>
      </c>
      <c r="E62" s="24">
        <f t="shared" si="3"/>
        <v>16</v>
      </c>
      <c r="F62" s="24">
        <f t="shared" si="4"/>
        <v>15</v>
      </c>
      <c r="G62" s="32">
        <f t="shared" si="5"/>
        <v>17</v>
      </c>
    </row>
    <row r="63" spans="1:7" x14ac:dyDescent="0.3">
      <c r="A63" s="22">
        <f t="shared" si="0"/>
        <v>72.463768115942031</v>
      </c>
      <c r="B63" s="22">
        <f t="shared" si="1"/>
        <v>48</v>
      </c>
      <c r="C63" s="22">
        <f t="shared" si="2"/>
        <v>625</v>
      </c>
      <c r="D63" s="28">
        <v>400</v>
      </c>
      <c r="E63" s="24">
        <f t="shared" si="3"/>
        <v>16</v>
      </c>
      <c r="F63" s="24">
        <f t="shared" si="4"/>
        <v>15</v>
      </c>
      <c r="G63" s="32">
        <f t="shared" si="5"/>
        <v>17</v>
      </c>
    </row>
    <row r="64" spans="1:7" x14ac:dyDescent="0.3">
      <c r="A64" s="22">
        <f t="shared" si="0"/>
        <v>71.557971014492765</v>
      </c>
      <c r="B64" s="22">
        <f t="shared" si="1"/>
        <v>48</v>
      </c>
      <c r="C64" s="22">
        <f t="shared" si="2"/>
        <v>633</v>
      </c>
      <c r="D64" s="28">
        <v>395</v>
      </c>
      <c r="E64" s="24">
        <f t="shared" si="3"/>
        <v>16</v>
      </c>
      <c r="F64" s="24">
        <f t="shared" si="4"/>
        <v>14</v>
      </c>
      <c r="G64" s="32">
        <f t="shared" si="5"/>
        <v>17</v>
      </c>
    </row>
    <row r="65" spans="1:7" x14ac:dyDescent="0.3">
      <c r="A65" s="22">
        <f t="shared" si="0"/>
        <v>70.652173913043484</v>
      </c>
      <c r="B65" s="22">
        <f t="shared" si="1"/>
        <v>49</v>
      </c>
      <c r="C65" s="22">
        <f t="shared" si="2"/>
        <v>641</v>
      </c>
      <c r="D65" s="28">
        <v>390</v>
      </c>
      <c r="E65" s="24">
        <f t="shared" si="3"/>
        <v>16</v>
      </c>
      <c r="F65" s="24">
        <f t="shared" si="4"/>
        <v>14</v>
      </c>
      <c r="G65" s="32">
        <f t="shared" si="5"/>
        <v>17</v>
      </c>
    </row>
    <row r="66" spans="1:7" x14ac:dyDescent="0.3">
      <c r="A66" s="22">
        <f t="shared" si="0"/>
        <v>69.746376811594203</v>
      </c>
      <c r="B66" s="22">
        <f t="shared" si="1"/>
        <v>49</v>
      </c>
      <c r="C66" s="22">
        <f t="shared" si="2"/>
        <v>649</v>
      </c>
      <c r="D66" s="28">
        <v>385</v>
      </c>
      <c r="E66" s="24">
        <f t="shared" si="3"/>
        <v>16</v>
      </c>
      <c r="F66" s="24">
        <f t="shared" si="4"/>
        <v>14</v>
      </c>
      <c r="G66" s="32">
        <f t="shared" si="5"/>
        <v>16</v>
      </c>
    </row>
    <row r="67" spans="1:7" x14ac:dyDescent="0.3">
      <c r="A67" s="22">
        <f t="shared" si="0"/>
        <v>68.840579710144922</v>
      </c>
      <c r="B67" s="22">
        <f t="shared" si="1"/>
        <v>50</v>
      </c>
      <c r="C67" s="22">
        <f t="shared" si="2"/>
        <v>658</v>
      </c>
      <c r="D67" s="28">
        <v>380</v>
      </c>
      <c r="E67" s="24">
        <f t="shared" si="3"/>
        <v>16</v>
      </c>
      <c r="F67" s="24">
        <f t="shared" si="4"/>
        <v>14</v>
      </c>
      <c r="G67" s="32">
        <f t="shared" si="5"/>
        <v>16</v>
      </c>
    </row>
    <row r="68" spans="1:7" x14ac:dyDescent="0.3">
      <c r="A68" s="22">
        <f t="shared" si="0"/>
        <v>67.934782608695656</v>
      </c>
      <c r="B68" s="22">
        <f t="shared" si="1"/>
        <v>51</v>
      </c>
      <c r="C68" s="22">
        <f t="shared" si="2"/>
        <v>667</v>
      </c>
      <c r="D68" s="28">
        <v>375</v>
      </c>
      <c r="E68" s="24">
        <f t="shared" si="3"/>
        <v>15</v>
      </c>
      <c r="F68" s="24">
        <f t="shared" si="4"/>
        <v>14</v>
      </c>
      <c r="G68" s="32">
        <f t="shared" si="5"/>
        <v>16</v>
      </c>
    </row>
    <row r="69" spans="1:7" x14ac:dyDescent="0.3">
      <c r="A69" s="22">
        <f t="shared" si="0"/>
        <v>67.028985507246375</v>
      </c>
      <c r="B69" s="22">
        <f t="shared" si="1"/>
        <v>51</v>
      </c>
      <c r="C69" s="22">
        <f t="shared" si="2"/>
        <v>676</v>
      </c>
      <c r="D69" s="28">
        <v>370</v>
      </c>
      <c r="E69" s="24">
        <f t="shared" si="3"/>
        <v>15</v>
      </c>
      <c r="F69" s="24">
        <f t="shared" si="4"/>
        <v>14</v>
      </c>
      <c r="G69" s="32">
        <f t="shared" si="5"/>
        <v>16</v>
      </c>
    </row>
    <row r="70" spans="1:7" x14ac:dyDescent="0.3">
      <c r="A70" s="22">
        <f t="shared" si="0"/>
        <v>66.123188405797109</v>
      </c>
      <c r="B70" s="22">
        <f t="shared" si="1"/>
        <v>52</v>
      </c>
      <c r="C70" s="22">
        <f t="shared" si="2"/>
        <v>685</v>
      </c>
      <c r="D70" s="28">
        <v>365</v>
      </c>
      <c r="E70" s="24">
        <f t="shared" si="3"/>
        <v>15</v>
      </c>
      <c r="F70" s="24">
        <f t="shared" si="4"/>
        <v>14</v>
      </c>
      <c r="G70" s="32">
        <f t="shared" si="5"/>
        <v>16</v>
      </c>
    </row>
    <row r="71" spans="1:7" x14ac:dyDescent="0.3">
      <c r="A71" s="22">
        <f t="shared" si="0"/>
        <v>65.217391304347828</v>
      </c>
      <c r="B71" s="22">
        <f t="shared" si="1"/>
        <v>53</v>
      </c>
      <c r="C71" s="22">
        <f t="shared" si="2"/>
        <v>694</v>
      </c>
      <c r="D71" s="28">
        <v>360</v>
      </c>
      <c r="E71" s="24">
        <f t="shared" si="3"/>
        <v>15</v>
      </c>
      <c r="F71" s="24">
        <f t="shared" si="4"/>
        <v>13</v>
      </c>
      <c r="G71" s="32">
        <f t="shared" si="5"/>
        <v>16</v>
      </c>
    </row>
    <row r="72" spans="1:7" x14ac:dyDescent="0.3">
      <c r="A72" s="22">
        <f t="shared" si="0"/>
        <v>64.311594202898547</v>
      </c>
      <c r="B72" s="22">
        <f t="shared" si="1"/>
        <v>54</v>
      </c>
      <c r="C72" s="22">
        <f t="shared" si="2"/>
        <v>704</v>
      </c>
      <c r="D72" s="28">
        <v>355</v>
      </c>
      <c r="E72" s="24">
        <f t="shared" si="3"/>
        <v>15</v>
      </c>
      <c r="F72" s="24">
        <f t="shared" si="4"/>
        <v>13</v>
      </c>
      <c r="G72" s="32">
        <f t="shared" si="5"/>
        <v>15</v>
      </c>
    </row>
    <row r="73" spans="1:7" x14ac:dyDescent="0.3">
      <c r="A73" s="22">
        <f t="shared" si="0"/>
        <v>63.405797101449281</v>
      </c>
      <c r="B73" s="22">
        <f t="shared" si="1"/>
        <v>54</v>
      </c>
      <c r="C73" s="22">
        <f t="shared" si="2"/>
        <v>714</v>
      </c>
      <c r="D73" s="28">
        <v>350</v>
      </c>
      <c r="E73" s="24">
        <f t="shared" si="3"/>
        <v>15</v>
      </c>
      <c r="F73" s="24">
        <f t="shared" si="4"/>
        <v>13</v>
      </c>
      <c r="G73" s="32">
        <f t="shared" si="5"/>
        <v>15</v>
      </c>
    </row>
    <row r="74" spans="1:7" x14ac:dyDescent="0.3">
      <c r="A74" s="22">
        <f t="shared" si="0"/>
        <v>62.500000000000007</v>
      </c>
      <c r="B74" s="22">
        <f t="shared" si="1"/>
        <v>55</v>
      </c>
      <c r="C74" s="22">
        <f t="shared" si="2"/>
        <v>725</v>
      </c>
      <c r="D74" s="28">
        <v>345</v>
      </c>
      <c r="E74" s="24">
        <f t="shared" si="3"/>
        <v>15</v>
      </c>
      <c r="F74" s="24">
        <f t="shared" si="4"/>
        <v>13</v>
      </c>
      <c r="G74" s="32">
        <f t="shared" si="5"/>
        <v>15</v>
      </c>
    </row>
    <row r="75" spans="1:7" x14ac:dyDescent="0.3">
      <c r="A75" s="22">
        <f t="shared" ref="A75:A83" si="6">D75/8/41.4*60</f>
        <v>61.594202898550733</v>
      </c>
      <c r="B75" s="22">
        <f t="shared" si="1"/>
        <v>56</v>
      </c>
      <c r="C75" s="22">
        <f t="shared" si="2"/>
        <v>735</v>
      </c>
      <c r="D75" s="28">
        <v>340</v>
      </c>
      <c r="E75" s="24">
        <f t="shared" si="3"/>
        <v>15</v>
      </c>
      <c r="F75" s="24">
        <f t="shared" si="4"/>
        <v>13</v>
      </c>
      <c r="G75" s="32">
        <f t="shared" si="5"/>
        <v>15</v>
      </c>
    </row>
    <row r="76" spans="1:7" x14ac:dyDescent="0.3">
      <c r="A76" s="22">
        <f t="shared" si="6"/>
        <v>60.688405797101446</v>
      </c>
      <c r="B76" s="22">
        <f t="shared" ref="B76:B139" si="7">ROUND($E$10/D76,0)</f>
        <v>57</v>
      </c>
      <c r="C76" s="22">
        <f t="shared" ref="C76:C139" si="8">ROUND($F$10/D76,0)</f>
        <v>746</v>
      </c>
      <c r="D76" s="28">
        <v>335</v>
      </c>
      <c r="E76" s="24">
        <f t="shared" ref="E76:E139" si="9">TRUNC(((E$7-$E$8)*256)/(B76+1))+E$6</f>
        <v>15</v>
      </c>
      <c r="F76" s="24">
        <f t="shared" ref="F76:F139" si="10">TRUNC((($F$7-$F$8)*256)/C76)+F$6</f>
        <v>13</v>
      </c>
      <c r="G76" s="32">
        <f t="shared" ref="G76:G139" si="11">TRUNC((($F$7-$F$8+$G$5)*256)/(C76+F$8))+F$6</f>
        <v>15</v>
      </c>
    </row>
    <row r="77" spans="1:7" x14ac:dyDescent="0.3">
      <c r="A77" s="22">
        <f t="shared" si="6"/>
        <v>59.782608695652172</v>
      </c>
      <c r="B77" s="22">
        <f t="shared" si="7"/>
        <v>58</v>
      </c>
      <c r="C77" s="22">
        <f t="shared" si="8"/>
        <v>758</v>
      </c>
      <c r="D77" s="28">
        <v>330</v>
      </c>
      <c r="E77" s="24">
        <f t="shared" si="9"/>
        <v>15</v>
      </c>
      <c r="F77" s="24">
        <f t="shared" si="10"/>
        <v>13</v>
      </c>
      <c r="G77" s="32">
        <f t="shared" si="11"/>
        <v>15</v>
      </c>
    </row>
    <row r="78" spans="1:7" x14ac:dyDescent="0.3">
      <c r="A78" s="23">
        <f t="shared" si="6"/>
        <v>58.876811594202898</v>
      </c>
      <c r="B78" s="22">
        <f t="shared" si="7"/>
        <v>59</v>
      </c>
      <c r="C78" s="22">
        <f t="shared" si="8"/>
        <v>769</v>
      </c>
      <c r="D78" s="29">
        <v>325</v>
      </c>
      <c r="E78" s="24">
        <f t="shared" si="9"/>
        <v>15</v>
      </c>
      <c r="F78" s="24">
        <f t="shared" si="10"/>
        <v>12</v>
      </c>
      <c r="G78" s="32">
        <f t="shared" si="11"/>
        <v>14</v>
      </c>
    </row>
    <row r="79" spans="1:7" x14ac:dyDescent="0.3">
      <c r="A79" s="22">
        <f t="shared" si="6"/>
        <v>57.971014492753625</v>
      </c>
      <c r="B79" s="22">
        <f t="shared" si="7"/>
        <v>60</v>
      </c>
      <c r="C79" s="22">
        <f t="shared" si="8"/>
        <v>781</v>
      </c>
      <c r="D79" s="28">
        <v>320</v>
      </c>
      <c r="E79" s="24">
        <f t="shared" si="9"/>
        <v>15</v>
      </c>
      <c r="F79" s="24">
        <f t="shared" si="10"/>
        <v>12</v>
      </c>
      <c r="G79" s="32">
        <f t="shared" si="11"/>
        <v>14</v>
      </c>
    </row>
    <row r="80" spans="1:7" x14ac:dyDescent="0.3">
      <c r="A80" s="22">
        <f t="shared" si="6"/>
        <v>57.065217391304351</v>
      </c>
      <c r="B80" s="22">
        <f t="shared" si="7"/>
        <v>60</v>
      </c>
      <c r="C80" s="22">
        <f t="shared" si="8"/>
        <v>794</v>
      </c>
      <c r="D80" s="28">
        <v>315</v>
      </c>
      <c r="E80" s="24">
        <f t="shared" si="9"/>
        <v>15</v>
      </c>
      <c r="F80" s="24">
        <f t="shared" si="10"/>
        <v>12</v>
      </c>
      <c r="G80" s="32">
        <f t="shared" si="11"/>
        <v>14</v>
      </c>
    </row>
    <row r="81" spans="1:7" x14ac:dyDescent="0.3">
      <c r="A81" s="22">
        <f t="shared" si="6"/>
        <v>56.159420289855078</v>
      </c>
      <c r="B81" s="22">
        <f t="shared" si="7"/>
        <v>61</v>
      </c>
      <c r="C81" s="22">
        <f t="shared" si="8"/>
        <v>806</v>
      </c>
      <c r="D81" s="28">
        <v>310</v>
      </c>
      <c r="E81" s="24">
        <f t="shared" si="9"/>
        <v>14</v>
      </c>
      <c r="F81" s="24">
        <f t="shared" si="10"/>
        <v>12</v>
      </c>
      <c r="G81" s="32">
        <f t="shared" si="11"/>
        <v>14</v>
      </c>
    </row>
    <row r="82" spans="1:7" x14ac:dyDescent="0.3">
      <c r="A82" s="22">
        <f t="shared" si="6"/>
        <v>55.253623188405797</v>
      </c>
      <c r="B82" s="22">
        <f t="shared" si="7"/>
        <v>62</v>
      </c>
      <c r="C82" s="22">
        <f t="shared" si="8"/>
        <v>820</v>
      </c>
      <c r="D82" s="28">
        <v>305</v>
      </c>
      <c r="E82" s="24">
        <f t="shared" si="9"/>
        <v>14</v>
      </c>
      <c r="F82" s="24">
        <f t="shared" si="10"/>
        <v>12</v>
      </c>
      <c r="G82" s="32">
        <f t="shared" si="11"/>
        <v>14</v>
      </c>
    </row>
    <row r="83" spans="1:7" x14ac:dyDescent="0.3">
      <c r="A83" s="22">
        <f t="shared" si="6"/>
        <v>54.347826086956523</v>
      </c>
      <c r="B83" s="22">
        <f t="shared" si="7"/>
        <v>63</v>
      </c>
      <c r="C83" s="22">
        <f t="shared" si="8"/>
        <v>833</v>
      </c>
      <c r="D83" s="28">
        <v>300</v>
      </c>
      <c r="E83" s="24">
        <f t="shared" si="9"/>
        <v>14</v>
      </c>
      <c r="F83" s="24">
        <f t="shared" si="10"/>
        <v>12</v>
      </c>
      <c r="G83" s="32">
        <f t="shared" si="11"/>
        <v>14</v>
      </c>
    </row>
    <row r="84" spans="1:7" x14ac:dyDescent="0.3">
      <c r="A84" s="22">
        <f>D84/8/41.4*60</f>
        <v>53.44202898550725</v>
      </c>
      <c r="B84" s="22">
        <f t="shared" si="7"/>
        <v>65</v>
      </c>
      <c r="C84" s="22">
        <f t="shared" si="8"/>
        <v>847</v>
      </c>
      <c r="D84" s="28">
        <v>295</v>
      </c>
      <c r="E84" s="24">
        <f t="shared" si="9"/>
        <v>14</v>
      </c>
      <c r="F84" s="24">
        <f t="shared" si="10"/>
        <v>12</v>
      </c>
      <c r="G84" s="32">
        <f t="shared" si="11"/>
        <v>13</v>
      </c>
    </row>
    <row r="85" spans="1:7" x14ac:dyDescent="0.3">
      <c r="A85" s="22">
        <f t="shared" ref="A85:A141" si="12">D85/8/41.4*60</f>
        <v>52.536231884057969</v>
      </c>
      <c r="B85" s="22">
        <f t="shared" si="7"/>
        <v>66</v>
      </c>
      <c r="C85" s="22">
        <f t="shared" si="8"/>
        <v>862</v>
      </c>
      <c r="D85" s="28">
        <v>290</v>
      </c>
      <c r="E85" s="24">
        <f t="shared" si="9"/>
        <v>14</v>
      </c>
      <c r="F85" s="24">
        <f t="shared" si="10"/>
        <v>12</v>
      </c>
      <c r="G85" s="32">
        <f t="shared" si="11"/>
        <v>13</v>
      </c>
    </row>
    <row r="86" spans="1:7" x14ac:dyDescent="0.3">
      <c r="A86" s="22">
        <f t="shared" si="12"/>
        <v>51.630434782608695</v>
      </c>
      <c r="B86" s="22">
        <f t="shared" si="7"/>
        <v>67</v>
      </c>
      <c r="C86" s="22">
        <f t="shared" si="8"/>
        <v>877</v>
      </c>
      <c r="D86" s="28">
        <v>285</v>
      </c>
      <c r="E86" s="24">
        <f t="shared" si="9"/>
        <v>14</v>
      </c>
      <c r="F86" s="24">
        <f t="shared" si="10"/>
        <v>11</v>
      </c>
      <c r="G86" s="32">
        <f t="shared" si="11"/>
        <v>13</v>
      </c>
    </row>
    <row r="87" spans="1:7" x14ac:dyDescent="0.3">
      <c r="A87" s="22">
        <f t="shared" si="12"/>
        <v>50.724637681159422</v>
      </c>
      <c r="B87" s="22">
        <f t="shared" si="7"/>
        <v>68</v>
      </c>
      <c r="C87" s="22">
        <f t="shared" si="8"/>
        <v>893</v>
      </c>
      <c r="D87" s="28">
        <v>280</v>
      </c>
      <c r="E87" s="24">
        <f t="shared" si="9"/>
        <v>14</v>
      </c>
      <c r="F87" s="24">
        <f t="shared" si="10"/>
        <v>11</v>
      </c>
      <c r="G87" s="32">
        <f t="shared" si="11"/>
        <v>13</v>
      </c>
    </row>
    <row r="88" spans="1:7" x14ac:dyDescent="0.3">
      <c r="A88" s="22">
        <f t="shared" si="12"/>
        <v>49.818840579710148</v>
      </c>
      <c r="B88" s="22">
        <f t="shared" si="7"/>
        <v>69</v>
      </c>
      <c r="C88" s="22">
        <f t="shared" si="8"/>
        <v>909</v>
      </c>
      <c r="D88" s="28">
        <v>275</v>
      </c>
      <c r="E88" s="24">
        <f t="shared" si="9"/>
        <v>14</v>
      </c>
      <c r="F88" s="24">
        <f t="shared" si="10"/>
        <v>11</v>
      </c>
      <c r="G88" s="32">
        <f t="shared" si="11"/>
        <v>13</v>
      </c>
    </row>
    <row r="89" spans="1:7" x14ac:dyDescent="0.3">
      <c r="A89" s="22">
        <f t="shared" si="12"/>
        <v>48.913043478260875</v>
      </c>
      <c r="B89" s="22">
        <f t="shared" si="7"/>
        <v>71</v>
      </c>
      <c r="C89" s="22">
        <f t="shared" si="8"/>
        <v>926</v>
      </c>
      <c r="D89" s="28">
        <v>270</v>
      </c>
      <c r="E89" s="24">
        <f t="shared" si="9"/>
        <v>14</v>
      </c>
      <c r="F89" s="24">
        <f t="shared" si="10"/>
        <v>11</v>
      </c>
      <c r="G89" s="32">
        <f t="shared" si="11"/>
        <v>13</v>
      </c>
    </row>
    <row r="90" spans="1:7" x14ac:dyDescent="0.3">
      <c r="A90" s="22">
        <f t="shared" si="12"/>
        <v>48.007246376811594</v>
      </c>
      <c r="B90" s="22">
        <f t="shared" si="7"/>
        <v>72</v>
      </c>
      <c r="C90" s="22">
        <f t="shared" si="8"/>
        <v>943</v>
      </c>
      <c r="D90" s="28">
        <v>265</v>
      </c>
      <c r="E90" s="24">
        <f t="shared" si="9"/>
        <v>14</v>
      </c>
      <c r="F90" s="24">
        <f t="shared" si="10"/>
        <v>11</v>
      </c>
      <c r="G90" s="32">
        <f t="shared" si="11"/>
        <v>12</v>
      </c>
    </row>
    <row r="91" spans="1:7" x14ac:dyDescent="0.3">
      <c r="A91" s="22">
        <f t="shared" si="12"/>
        <v>47.10144927536232</v>
      </c>
      <c r="B91" s="22">
        <f t="shared" si="7"/>
        <v>73</v>
      </c>
      <c r="C91" s="22">
        <f t="shared" si="8"/>
        <v>962</v>
      </c>
      <c r="D91" s="28">
        <v>260</v>
      </c>
      <c r="E91" s="24">
        <f t="shared" si="9"/>
        <v>14</v>
      </c>
      <c r="F91" s="24">
        <f t="shared" si="10"/>
        <v>11</v>
      </c>
      <c r="G91" s="32">
        <f t="shared" si="11"/>
        <v>12</v>
      </c>
    </row>
    <row r="92" spans="1:7" x14ac:dyDescent="0.3">
      <c r="A92" s="22">
        <f t="shared" si="12"/>
        <v>46.195652173913039</v>
      </c>
      <c r="B92" s="22">
        <f t="shared" si="7"/>
        <v>75</v>
      </c>
      <c r="C92" s="22">
        <f t="shared" si="8"/>
        <v>980</v>
      </c>
      <c r="D92" s="28">
        <v>255</v>
      </c>
      <c r="E92" s="24">
        <f t="shared" si="9"/>
        <v>14</v>
      </c>
      <c r="F92" s="24">
        <f t="shared" si="10"/>
        <v>11</v>
      </c>
      <c r="G92" s="32">
        <f t="shared" si="11"/>
        <v>12</v>
      </c>
    </row>
    <row r="93" spans="1:7" x14ac:dyDescent="0.3">
      <c r="A93" s="22">
        <f t="shared" si="12"/>
        <v>45.289855072463766</v>
      </c>
      <c r="B93" s="22">
        <f t="shared" si="7"/>
        <v>76</v>
      </c>
      <c r="C93" s="22">
        <f t="shared" si="8"/>
        <v>1000</v>
      </c>
      <c r="D93" s="28">
        <v>250</v>
      </c>
      <c r="E93" s="24">
        <f t="shared" si="9"/>
        <v>13</v>
      </c>
      <c r="F93" s="24">
        <f t="shared" si="10"/>
        <v>10</v>
      </c>
      <c r="G93" s="32">
        <f t="shared" si="11"/>
        <v>12</v>
      </c>
    </row>
    <row r="94" spans="1:7" x14ac:dyDescent="0.3">
      <c r="A94" s="22">
        <f t="shared" si="12"/>
        <v>44.384057971014499</v>
      </c>
      <c r="B94" s="22">
        <f t="shared" si="7"/>
        <v>78</v>
      </c>
      <c r="C94" s="22">
        <f t="shared" si="8"/>
        <v>1020</v>
      </c>
      <c r="D94" s="28">
        <v>245</v>
      </c>
      <c r="E94" s="24">
        <f t="shared" si="9"/>
        <v>13</v>
      </c>
      <c r="F94" s="24">
        <f t="shared" si="10"/>
        <v>10</v>
      </c>
      <c r="G94" s="32">
        <f t="shared" si="11"/>
        <v>12</v>
      </c>
    </row>
    <row r="95" spans="1:7" x14ac:dyDescent="0.3">
      <c r="A95" s="22">
        <f t="shared" si="12"/>
        <v>43.478260869565219</v>
      </c>
      <c r="B95" s="22">
        <f t="shared" si="7"/>
        <v>79</v>
      </c>
      <c r="C95" s="22">
        <f t="shared" si="8"/>
        <v>1042</v>
      </c>
      <c r="D95" s="28">
        <v>240</v>
      </c>
      <c r="E95" s="24">
        <f t="shared" si="9"/>
        <v>13</v>
      </c>
      <c r="F95" s="24">
        <f t="shared" si="10"/>
        <v>10</v>
      </c>
      <c r="G95" s="32">
        <f t="shared" si="11"/>
        <v>12</v>
      </c>
    </row>
    <row r="96" spans="1:7" x14ac:dyDescent="0.3">
      <c r="A96" s="22">
        <f t="shared" si="12"/>
        <v>42.572463768115945</v>
      </c>
      <c r="B96" s="22">
        <f t="shared" si="7"/>
        <v>81</v>
      </c>
      <c r="C96" s="22">
        <f t="shared" si="8"/>
        <v>1064</v>
      </c>
      <c r="D96" s="28">
        <v>235</v>
      </c>
      <c r="E96" s="24">
        <f t="shared" si="9"/>
        <v>13</v>
      </c>
      <c r="F96" s="24">
        <f t="shared" si="10"/>
        <v>10</v>
      </c>
      <c r="G96" s="32">
        <f t="shared" si="11"/>
        <v>11</v>
      </c>
    </row>
    <row r="97" spans="1:7" x14ac:dyDescent="0.3">
      <c r="A97" s="22">
        <f t="shared" si="12"/>
        <v>41.666666666666664</v>
      </c>
      <c r="B97" s="22">
        <f t="shared" si="7"/>
        <v>83</v>
      </c>
      <c r="C97" s="22">
        <f t="shared" si="8"/>
        <v>1087</v>
      </c>
      <c r="D97" s="28">
        <v>230</v>
      </c>
      <c r="E97" s="24">
        <f t="shared" si="9"/>
        <v>13</v>
      </c>
      <c r="F97" s="24">
        <f t="shared" si="10"/>
        <v>10</v>
      </c>
      <c r="G97" s="32">
        <f t="shared" si="11"/>
        <v>11</v>
      </c>
    </row>
    <row r="98" spans="1:7" x14ac:dyDescent="0.3">
      <c r="A98" s="22">
        <f t="shared" si="12"/>
        <v>40.760869565217391</v>
      </c>
      <c r="B98" s="22">
        <f t="shared" si="7"/>
        <v>85</v>
      </c>
      <c r="C98" s="22">
        <f t="shared" si="8"/>
        <v>1111</v>
      </c>
      <c r="D98" s="28">
        <v>225</v>
      </c>
      <c r="E98" s="24">
        <f t="shared" si="9"/>
        <v>13</v>
      </c>
      <c r="F98" s="24">
        <f t="shared" si="10"/>
        <v>10</v>
      </c>
      <c r="G98" s="32">
        <f t="shared" si="11"/>
        <v>11</v>
      </c>
    </row>
    <row r="99" spans="1:7" x14ac:dyDescent="0.3">
      <c r="A99" s="22">
        <f t="shared" si="12"/>
        <v>39.855072463768117</v>
      </c>
      <c r="B99" s="22">
        <f t="shared" si="7"/>
        <v>87</v>
      </c>
      <c r="C99" s="22">
        <f t="shared" si="8"/>
        <v>1136</v>
      </c>
      <c r="D99" s="28">
        <v>220</v>
      </c>
      <c r="E99" s="24">
        <f t="shared" si="9"/>
        <v>13</v>
      </c>
      <c r="F99" s="24">
        <f t="shared" si="10"/>
        <v>10</v>
      </c>
      <c r="G99" s="32">
        <f t="shared" si="11"/>
        <v>11</v>
      </c>
    </row>
    <row r="100" spans="1:7" x14ac:dyDescent="0.3">
      <c r="A100" s="22">
        <f t="shared" si="12"/>
        <v>38.949275362318843</v>
      </c>
      <c r="B100" s="22">
        <f t="shared" si="7"/>
        <v>89</v>
      </c>
      <c r="C100" s="22">
        <f t="shared" si="8"/>
        <v>1163</v>
      </c>
      <c r="D100" s="28">
        <v>215</v>
      </c>
      <c r="E100" s="24">
        <f t="shared" si="9"/>
        <v>13</v>
      </c>
      <c r="F100" s="24">
        <f t="shared" si="10"/>
        <v>9</v>
      </c>
      <c r="G100" s="32">
        <f t="shared" si="11"/>
        <v>11</v>
      </c>
    </row>
    <row r="101" spans="1:7" x14ac:dyDescent="0.3">
      <c r="A101" s="22">
        <f t="shared" si="12"/>
        <v>38.04347826086957</v>
      </c>
      <c r="B101" s="22">
        <f t="shared" si="7"/>
        <v>91</v>
      </c>
      <c r="C101" s="22">
        <f t="shared" si="8"/>
        <v>1190</v>
      </c>
      <c r="D101" s="28">
        <v>210</v>
      </c>
      <c r="E101" s="24">
        <f t="shared" si="9"/>
        <v>13</v>
      </c>
      <c r="F101" s="24">
        <f t="shared" si="10"/>
        <v>9</v>
      </c>
      <c r="G101" s="32">
        <f t="shared" si="11"/>
        <v>11</v>
      </c>
    </row>
    <row r="102" spans="1:7" x14ac:dyDescent="0.3">
      <c r="A102" s="22">
        <f t="shared" si="12"/>
        <v>37.137681159420289</v>
      </c>
      <c r="B102" s="22">
        <f t="shared" si="7"/>
        <v>93</v>
      </c>
      <c r="C102" s="22">
        <f t="shared" si="8"/>
        <v>1220</v>
      </c>
      <c r="D102" s="28">
        <v>205</v>
      </c>
      <c r="E102" s="24">
        <f t="shared" si="9"/>
        <v>13</v>
      </c>
      <c r="F102" s="24">
        <f t="shared" si="10"/>
        <v>9</v>
      </c>
      <c r="G102" s="32">
        <f t="shared" si="11"/>
        <v>10</v>
      </c>
    </row>
    <row r="103" spans="1:7" x14ac:dyDescent="0.3">
      <c r="A103" s="22">
        <f t="shared" si="12"/>
        <v>36.231884057971016</v>
      </c>
      <c r="B103" s="22">
        <f t="shared" si="7"/>
        <v>95</v>
      </c>
      <c r="C103" s="22">
        <f t="shared" si="8"/>
        <v>1250</v>
      </c>
      <c r="D103" s="28">
        <v>200</v>
      </c>
      <c r="E103" s="24">
        <f t="shared" si="9"/>
        <v>13</v>
      </c>
      <c r="F103" s="24">
        <f t="shared" si="10"/>
        <v>9</v>
      </c>
      <c r="G103" s="32">
        <f t="shared" si="11"/>
        <v>10</v>
      </c>
    </row>
    <row r="104" spans="1:7" x14ac:dyDescent="0.3">
      <c r="A104" s="22">
        <f t="shared" si="12"/>
        <v>35.326086956521742</v>
      </c>
      <c r="B104" s="22">
        <f t="shared" si="7"/>
        <v>98</v>
      </c>
      <c r="C104" s="22">
        <f t="shared" si="8"/>
        <v>1282</v>
      </c>
      <c r="D104" s="28">
        <v>195</v>
      </c>
      <c r="E104" s="24">
        <f t="shared" si="9"/>
        <v>13</v>
      </c>
      <c r="F104" s="24">
        <f t="shared" si="10"/>
        <v>9</v>
      </c>
      <c r="G104" s="32">
        <f t="shared" si="11"/>
        <v>10</v>
      </c>
    </row>
    <row r="105" spans="1:7" x14ac:dyDescent="0.3">
      <c r="A105" s="22">
        <f t="shared" si="12"/>
        <v>34.420289855072461</v>
      </c>
      <c r="B105" s="22">
        <f t="shared" si="7"/>
        <v>100</v>
      </c>
      <c r="C105" s="22">
        <f t="shared" si="8"/>
        <v>1316</v>
      </c>
      <c r="D105" s="28">
        <v>190</v>
      </c>
      <c r="E105" s="24">
        <f t="shared" si="9"/>
        <v>13</v>
      </c>
      <c r="F105" s="24">
        <f t="shared" si="10"/>
        <v>9</v>
      </c>
      <c r="G105" s="32">
        <f t="shared" si="11"/>
        <v>10</v>
      </c>
    </row>
    <row r="106" spans="1:7" x14ac:dyDescent="0.3">
      <c r="A106" s="22">
        <f t="shared" si="12"/>
        <v>33.514492753623188</v>
      </c>
      <c r="B106" s="22">
        <f t="shared" si="7"/>
        <v>103</v>
      </c>
      <c r="C106" s="22">
        <f t="shared" si="8"/>
        <v>1351</v>
      </c>
      <c r="D106" s="28">
        <v>185</v>
      </c>
      <c r="E106" s="24">
        <f t="shared" si="9"/>
        <v>12</v>
      </c>
      <c r="F106" s="24">
        <f t="shared" si="10"/>
        <v>9</v>
      </c>
      <c r="G106" s="32">
        <f t="shared" si="11"/>
        <v>10</v>
      </c>
    </row>
    <row r="107" spans="1:7" x14ac:dyDescent="0.3">
      <c r="A107" s="22">
        <f t="shared" si="12"/>
        <v>32.608695652173914</v>
      </c>
      <c r="B107" s="22">
        <f t="shared" si="7"/>
        <v>106</v>
      </c>
      <c r="C107" s="22">
        <f t="shared" si="8"/>
        <v>1389</v>
      </c>
      <c r="D107" s="28">
        <v>180</v>
      </c>
      <c r="E107" s="24">
        <f t="shared" si="9"/>
        <v>12</v>
      </c>
      <c r="F107" s="24">
        <f t="shared" si="10"/>
        <v>8</v>
      </c>
      <c r="G107" s="32">
        <f t="shared" si="11"/>
        <v>10</v>
      </c>
    </row>
    <row r="108" spans="1:7" x14ac:dyDescent="0.3">
      <c r="A108" s="22">
        <f t="shared" si="12"/>
        <v>31.70289855072464</v>
      </c>
      <c r="B108" s="22">
        <f t="shared" si="7"/>
        <v>109</v>
      </c>
      <c r="C108" s="22">
        <f t="shared" si="8"/>
        <v>1429</v>
      </c>
      <c r="D108" s="28">
        <v>175</v>
      </c>
      <c r="E108" s="24">
        <f t="shared" si="9"/>
        <v>12</v>
      </c>
      <c r="F108" s="24">
        <f t="shared" si="10"/>
        <v>8</v>
      </c>
      <c r="G108" s="32">
        <f t="shared" si="11"/>
        <v>9</v>
      </c>
    </row>
    <row r="109" spans="1:7" x14ac:dyDescent="0.3">
      <c r="A109" s="22">
        <f t="shared" si="12"/>
        <v>30.797101449275367</v>
      </c>
      <c r="B109" s="22">
        <f t="shared" si="7"/>
        <v>112</v>
      </c>
      <c r="C109" s="22">
        <f t="shared" si="8"/>
        <v>1471</v>
      </c>
      <c r="D109" s="28">
        <v>170</v>
      </c>
      <c r="E109" s="24">
        <f t="shared" si="9"/>
        <v>12</v>
      </c>
      <c r="F109" s="24">
        <f t="shared" si="10"/>
        <v>8</v>
      </c>
      <c r="G109" s="32">
        <f t="shared" si="11"/>
        <v>9</v>
      </c>
    </row>
    <row r="110" spans="1:7" x14ac:dyDescent="0.3">
      <c r="A110" s="22">
        <f t="shared" si="12"/>
        <v>29.891304347826086</v>
      </c>
      <c r="B110" s="22">
        <f t="shared" si="7"/>
        <v>115</v>
      </c>
      <c r="C110" s="22">
        <f t="shared" si="8"/>
        <v>1515</v>
      </c>
      <c r="D110" s="28">
        <v>165</v>
      </c>
      <c r="E110" s="24">
        <f t="shared" si="9"/>
        <v>12</v>
      </c>
      <c r="F110" s="24">
        <f t="shared" si="10"/>
        <v>8</v>
      </c>
      <c r="G110" s="32">
        <f t="shared" si="11"/>
        <v>9</v>
      </c>
    </row>
    <row r="111" spans="1:7" x14ac:dyDescent="0.3">
      <c r="A111" s="22">
        <f t="shared" si="12"/>
        <v>28.985507246376812</v>
      </c>
      <c r="B111" s="22">
        <f t="shared" si="7"/>
        <v>119</v>
      </c>
      <c r="C111" s="22">
        <f t="shared" si="8"/>
        <v>1563</v>
      </c>
      <c r="D111" s="28">
        <v>160</v>
      </c>
      <c r="E111" s="24">
        <f t="shared" si="9"/>
        <v>12</v>
      </c>
      <c r="F111" s="24">
        <f t="shared" si="10"/>
        <v>8</v>
      </c>
      <c r="G111" s="32">
        <f t="shared" si="11"/>
        <v>9</v>
      </c>
    </row>
    <row r="112" spans="1:7" x14ac:dyDescent="0.3">
      <c r="A112" s="22">
        <f t="shared" si="12"/>
        <v>28.079710144927539</v>
      </c>
      <c r="B112" s="22">
        <f t="shared" si="7"/>
        <v>123</v>
      </c>
      <c r="C112" s="22">
        <f t="shared" si="8"/>
        <v>1613</v>
      </c>
      <c r="D112" s="28">
        <v>155</v>
      </c>
      <c r="E112" s="24">
        <f t="shared" si="9"/>
        <v>12</v>
      </c>
      <c r="F112" s="24">
        <f t="shared" si="10"/>
        <v>8</v>
      </c>
      <c r="G112" s="32">
        <f t="shared" si="11"/>
        <v>9</v>
      </c>
    </row>
    <row r="113" spans="1:7" x14ac:dyDescent="0.3">
      <c r="A113" s="22">
        <f t="shared" si="12"/>
        <v>27.173913043478262</v>
      </c>
      <c r="B113" s="22">
        <f t="shared" si="7"/>
        <v>127</v>
      </c>
      <c r="C113" s="22">
        <f t="shared" si="8"/>
        <v>1667</v>
      </c>
      <c r="D113" s="28">
        <v>150</v>
      </c>
      <c r="E113" s="24">
        <f t="shared" si="9"/>
        <v>12</v>
      </c>
      <c r="F113" s="24">
        <f t="shared" si="10"/>
        <v>8</v>
      </c>
      <c r="G113" s="32">
        <f t="shared" si="11"/>
        <v>9</v>
      </c>
    </row>
    <row r="114" spans="1:7" x14ac:dyDescent="0.3">
      <c r="A114" s="22">
        <f t="shared" si="12"/>
        <v>26.268115942028984</v>
      </c>
      <c r="B114" s="22">
        <f t="shared" si="7"/>
        <v>131</v>
      </c>
      <c r="C114" s="22">
        <f t="shared" si="8"/>
        <v>1724</v>
      </c>
      <c r="D114" s="28">
        <v>145</v>
      </c>
      <c r="E114" s="24">
        <f t="shared" si="9"/>
        <v>12</v>
      </c>
      <c r="F114" s="24">
        <f t="shared" si="10"/>
        <v>8</v>
      </c>
      <c r="G114" s="32">
        <f t="shared" si="11"/>
        <v>8</v>
      </c>
    </row>
    <row r="115" spans="1:7" x14ac:dyDescent="0.3">
      <c r="A115" s="22">
        <f t="shared" si="12"/>
        <v>25.362318840579711</v>
      </c>
      <c r="B115" s="22">
        <f t="shared" si="7"/>
        <v>136</v>
      </c>
      <c r="C115" s="22">
        <f t="shared" si="8"/>
        <v>1786</v>
      </c>
      <c r="D115" s="28">
        <v>140</v>
      </c>
      <c r="E115" s="24">
        <f t="shared" si="9"/>
        <v>12</v>
      </c>
      <c r="F115" s="24">
        <f t="shared" si="10"/>
        <v>7</v>
      </c>
      <c r="G115" s="32">
        <f t="shared" si="11"/>
        <v>8</v>
      </c>
    </row>
    <row r="116" spans="1:7" x14ac:dyDescent="0.3">
      <c r="A116" s="22">
        <f t="shared" si="12"/>
        <v>24.456521739130437</v>
      </c>
      <c r="B116" s="22">
        <f t="shared" si="7"/>
        <v>141</v>
      </c>
      <c r="C116" s="22">
        <f t="shared" si="8"/>
        <v>1852</v>
      </c>
      <c r="D116" s="28">
        <v>135</v>
      </c>
      <c r="E116" s="24">
        <f t="shared" si="9"/>
        <v>12</v>
      </c>
      <c r="F116" s="24">
        <f t="shared" si="10"/>
        <v>7</v>
      </c>
      <c r="G116" s="32">
        <f t="shared" si="11"/>
        <v>8</v>
      </c>
    </row>
    <row r="117" spans="1:7" x14ac:dyDescent="0.3">
      <c r="A117" s="22">
        <f t="shared" si="12"/>
        <v>23.55072463768116</v>
      </c>
      <c r="B117" s="22">
        <f t="shared" si="7"/>
        <v>147</v>
      </c>
      <c r="C117" s="22">
        <f t="shared" si="8"/>
        <v>1923</v>
      </c>
      <c r="D117" s="28">
        <v>130</v>
      </c>
      <c r="E117" s="24">
        <f t="shared" si="9"/>
        <v>12</v>
      </c>
      <c r="F117" s="24">
        <f t="shared" si="10"/>
        <v>7</v>
      </c>
      <c r="G117" s="32">
        <f t="shared" si="11"/>
        <v>8</v>
      </c>
    </row>
    <row r="118" spans="1:7" x14ac:dyDescent="0.3">
      <c r="A118" s="22">
        <f t="shared" si="12"/>
        <v>22.644927536231883</v>
      </c>
      <c r="B118" s="22">
        <f t="shared" si="7"/>
        <v>152</v>
      </c>
      <c r="C118" s="22">
        <f t="shared" si="8"/>
        <v>2000</v>
      </c>
      <c r="D118" s="28">
        <v>125</v>
      </c>
      <c r="E118" s="24">
        <f t="shared" si="9"/>
        <v>12</v>
      </c>
      <c r="F118" s="24">
        <f t="shared" si="10"/>
        <v>7</v>
      </c>
      <c r="G118" s="32">
        <f t="shared" si="11"/>
        <v>8</v>
      </c>
    </row>
    <row r="119" spans="1:7" x14ac:dyDescent="0.3">
      <c r="A119" s="22">
        <f t="shared" si="12"/>
        <v>21.739130434782609</v>
      </c>
      <c r="B119" s="22">
        <f t="shared" si="7"/>
        <v>159</v>
      </c>
      <c r="C119" s="22">
        <f t="shared" si="8"/>
        <v>2083</v>
      </c>
      <c r="D119" s="28">
        <v>120</v>
      </c>
      <c r="E119" s="24">
        <f t="shared" si="9"/>
        <v>11</v>
      </c>
      <c r="F119" s="24">
        <f t="shared" si="10"/>
        <v>7</v>
      </c>
      <c r="G119" s="32">
        <f t="shared" si="11"/>
        <v>8</v>
      </c>
    </row>
    <row r="120" spans="1:7" x14ac:dyDescent="0.3">
      <c r="A120" s="22">
        <f t="shared" si="12"/>
        <v>20.833333333333332</v>
      </c>
      <c r="B120" s="22">
        <f t="shared" si="7"/>
        <v>166</v>
      </c>
      <c r="C120" s="22">
        <f t="shared" si="8"/>
        <v>2174</v>
      </c>
      <c r="D120" s="28">
        <v>115</v>
      </c>
      <c r="E120" s="24">
        <f t="shared" si="9"/>
        <v>11</v>
      </c>
      <c r="F120" s="24">
        <f t="shared" si="10"/>
        <v>7</v>
      </c>
      <c r="G120" s="32">
        <f t="shared" si="11"/>
        <v>7</v>
      </c>
    </row>
    <row r="121" spans="1:7" x14ac:dyDescent="0.3">
      <c r="A121" s="22">
        <f t="shared" si="12"/>
        <v>19.927536231884059</v>
      </c>
      <c r="B121" s="22">
        <f t="shared" si="7"/>
        <v>173</v>
      </c>
      <c r="C121" s="22">
        <f t="shared" si="8"/>
        <v>2273</v>
      </c>
      <c r="D121" s="28">
        <v>110</v>
      </c>
      <c r="E121" s="24">
        <f t="shared" si="9"/>
        <v>11</v>
      </c>
      <c r="F121" s="24">
        <f t="shared" si="10"/>
        <v>7</v>
      </c>
      <c r="G121" s="32">
        <f t="shared" si="11"/>
        <v>7</v>
      </c>
    </row>
    <row r="122" spans="1:7" x14ac:dyDescent="0.3">
      <c r="A122" s="22">
        <f t="shared" si="12"/>
        <v>19.021739130434785</v>
      </c>
      <c r="B122" s="22">
        <f t="shared" si="7"/>
        <v>181</v>
      </c>
      <c r="C122" s="22">
        <f t="shared" si="8"/>
        <v>2381</v>
      </c>
      <c r="D122" s="28">
        <v>105</v>
      </c>
      <c r="E122" s="24">
        <f t="shared" si="9"/>
        <v>11</v>
      </c>
      <c r="F122" s="24">
        <f t="shared" si="10"/>
        <v>6</v>
      </c>
      <c r="G122" s="32">
        <f t="shared" si="11"/>
        <v>7</v>
      </c>
    </row>
    <row r="123" spans="1:7" x14ac:dyDescent="0.3">
      <c r="A123" s="22">
        <f t="shared" si="12"/>
        <v>18.115942028985508</v>
      </c>
      <c r="B123" s="22">
        <f t="shared" si="7"/>
        <v>190</v>
      </c>
      <c r="C123" s="22">
        <f t="shared" si="8"/>
        <v>2500</v>
      </c>
      <c r="D123" s="28">
        <v>100</v>
      </c>
      <c r="E123" s="24">
        <f t="shared" si="9"/>
        <v>11</v>
      </c>
      <c r="F123" s="24">
        <f t="shared" si="10"/>
        <v>6</v>
      </c>
      <c r="G123" s="32">
        <f t="shared" si="11"/>
        <v>7</v>
      </c>
    </row>
    <row r="124" spans="1:7" x14ac:dyDescent="0.3">
      <c r="A124" s="22">
        <f t="shared" si="12"/>
        <v>17.210144927536231</v>
      </c>
      <c r="B124" s="22">
        <f t="shared" si="7"/>
        <v>200</v>
      </c>
      <c r="C124" s="22">
        <f t="shared" si="8"/>
        <v>2632</v>
      </c>
      <c r="D124" s="28">
        <v>95</v>
      </c>
      <c r="E124" s="24">
        <f t="shared" si="9"/>
        <v>11</v>
      </c>
      <c r="F124" s="24">
        <f t="shared" si="10"/>
        <v>6</v>
      </c>
      <c r="G124" s="32">
        <f t="shared" si="11"/>
        <v>7</v>
      </c>
    </row>
    <row r="125" spans="1:7" x14ac:dyDescent="0.3">
      <c r="A125" s="22">
        <f t="shared" si="12"/>
        <v>16.304347826086957</v>
      </c>
      <c r="B125" s="22">
        <f t="shared" si="7"/>
        <v>212</v>
      </c>
      <c r="C125" s="22">
        <f t="shared" si="8"/>
        <v>2778</v>
      </c>
      <c r="D125" s="28">
        <v>90</v>
      </c>
      <c r="E125" s="24">
        <f t="shared" si="9"/>
        <v>11</v>
      </c>
      <c r="F125" s="24">
        <f t="shared" si="10"/>
        <v>6</v>
      </c>
      <c r="G125" s="32">
        <f t="shared" si="11"/>
        <v>7</v>
      </c>
    </row>
    <row r="126" spans="1:7" x14ac:dyDescent="0.3">
      <c r="A126" s="22">
        <f t="shared" si="12"/>
        <v>15.398550724637683</v>
      </c>
      <c r="B126" s="22">
        <f t="shared" si="7"/>
        <v>224</v>
      </c>
      <c r="C126" s="22">
        <f t="shared" si="8"/>
        <v>2941</v>
      </c>
      <c r="D126" s="28">
        <v>85</v>
      </c>
      <c r="E126" s="24">
        <f t="shared" si="9"/>
        <v>11</v>
      </c>
      <c r="F126" s="24">
        <f t="shared" si="10"/>
        <v>6</v>
      </c>
      <c r="G126" s="32">
        <f t="shared" si="11"/>
        <v>6</v>
      </c>
    </row>
    <row r="127" spans="1:7" x14ac:dyDescent="0.3">
      <c r="A127" s="22">
        <f t="shared" si="12"/>
        <v>14.492753623188406</v>
      </c>
      <c r="B127" s="22">
        <f t="shared" si="7"/>
        <v>238</v>
      </c>
      <c r="C127" s="22">
        <f t="shared" si="8"/>
        <v>3125</v>
      </c>
      <c r="D127" s="28">
        <v>80</v>
      </c>
      <c r="E127" s="24">
        <f t="shared" si="9"/>
        <v>11</v>
      </c>
      <c r="F127" s="24">
        <f t="shared" si="10"/>
        <v>6</v>
      </c>
      <c r="G127" s="32">
        <f t="shared" si="11"/>
        <v>6</v>
      </c>
    </row>
    <row r="128" spans="1:7" x14ac:dyDescent="0.3">
      <c r="A128" s="22">
        <f t="shared" si="12"/>
        <v>13.586956521739131</v>
      </c>
      <c r="B128" s="22">
        <f t="shared" si="7"/>
        <v>254</v>
      </c>
      <c r="C128" s="22">
        <f t="shared" si="8"/>
        <v>3333</v>
      </c>
      <c r="D128" s="28">
        <v>75</v>
      </c>
      <c r="E128" s="24">
        <f t="shared" si="9"/>
        <v>11</v>
      </c>
      <c r="F128" s="24">
        <f t="shared" si="10"/>
        <v>6</v>
      </c>
      <c r="G128" s="32">
        <f t="shared" si="11"/>
        <v>6</v>
      </c>
    </row>
    <row r="129" spans="1:7" x14ac:dyDescent="0.3">
      <c r="A129" s="22">
        <f t="shared" si="12"/>
        <v>12.681159420289855</v>
      </c>
      <c r="B129" s="22">
        <f t="shared" si="7"/>
        <v>272</v>
      </c>
      <c r="C129" s="22">
        <f t="shared" si="8"/>
        <v>3571</v>
      </c>
      <c r="D129" s="28">
        <v>70</v>
      </c>
      <c r="E129" s="24">
        <f t="shared" si="9"/>
        <v>11</v>
      </c>
      <c r="F129" s="24">
        <f t="shared" si="10"/>
        <v>5</v>
      </c>
      <c r="G129" s="32">
        <f t="shared" si="11"/>
        <v>6</v>
      </c>
    </row>
    <row r="130" spans="1:7" x14ac:dyDescent="0.3">
      <c r="A130" s="22">
        <f t="shared" si="12"/>
        <v>11.77536231884058</v>
      </c>
      <c r="B130" s="22">
        <f t="shared" si="7"/>
        <v>293</v>
      </c>
      <c r="C130" s="22">
        <f t="shared" si="8"/>
        <v>3846</v>
      </c>
      <c r="D130" s="28">
        <v>65</v>
      </c>
      <c r="E130" s="24">
        <f t="shared" si="9"/>
        <v>11</v>
      </c>
      <c r="F130" s="24">
        <f t="shared" si="10"/>
        <v>5</v>
      </c>
      <c r="G130" s="32">
        <f t="shared" si="11"/>
        <v>6</v>
      </c>
    </row>
    <row r="131" spans="1:7" x14ac:dyDescent="0.3">
      <c r="A131" s="22">
        <f t="shared" si="12"/>
        <v>10.869565217391305</v>
      </c>
      <c r="B131" s="22">
        <f t="shared" si="7"/>
        <v>317</v>
      </c>
      <c r="C131" s="22">
        <f t="shared" si="8"/>
        <v>4167</v>
      </c>
      <c r="D131" s="28">
        <v>60</v>
      </c>
      <c r="E131" s="24">
        <f t="shared" si="9"/>
        <v>10</v>
      </c>
      <c r="F131" s="24">
        <f t="shared" si="10"/>
        <v>5</v>
      </c>
      <c r="G131" s="32">
        <f t="shared" si="11"/>
        <v>6</v>
      </c>
    </row>
    <row r="132" spans="1:7" x14ac:dyDescent="0.3">
      <c r="A132" s="22">
        <f t="shared" si="12"/>
        <v>9.9637681159420293</v>
      </c>
      <c r="B132" s="22">
        <f t="shared" si="7"/>
        <v>346</v>
      </c>
      <c r="C132" s="22">
        <f t="shared" si="8"/>
        <v>4545</v>
      </c>
      <c r="D132" s="28">
        <v>55</v>
      </c>
      <c r="E132" s="24">
        <f t="shared" si="9"/>
        <v>10</v>
      </c>
      <c r="F132" s="24">
        <f t="shared" si="10"/>
        <v>5</v>
      </c>
      <c r="G132" s="32">
        <f t="shared" si="11"/>
        <v>5</v>
      </c>
    </row>
    <row r="133" spans="1:7" x14ac:dyDescent="0.3">
      <c r="A133" s="22">
        <f t="shared" si="12"/>
        <v>9.0579710144927539</v>
      </c>
      <c r="B133" s="22">
        <f t="shared" si="7"/>
        <v>381</v>
      </c>
      <c r="C133" s="22">
        <f t="shared" si="8"/>
        <v>5000</v>
      </c>
      <c r="D133" s="28">
        <v>50</v>
      </c>
      <c r="E133" s="24">
        <f t="shared" si="9"/>
        <v>10</v>
      </c>
      <c r="F133" s="24">
        <f t="shared" si="10"/>
        <v>5</v>
      </c>
      <c r="G133" s="32">
        <f t="shared" si="11"/>
        <v>5</v>
      </c>
    </row>
    <row r="134" spans="1:7" x14ac:dyDescent="0.3">
      <c r="A134" s="22">
        <f t="shared" si="12"/>
        <v>8.1521739130434785</v>
      </c>
      <c r="B134" s="22">
        <f t="shared" si="7"/>
        <v>423</v>
      </c>
      <c r="C134" s="22">
        <f t="shared" si="8"/>
        <v>5556</v>
      </c>
      <c r="D134" s="28">
        <v>45</v>
      </c>
      <c r="E134" s="24">
        <f t="shared" si="9"/>
        <v>10</v>
      </c>
      <c r="F134" s="24">
        <f t="shared" si="10"/>
        <v>5</v>
      </c>
      <c r="G134" s="32">
        <f t="shared" si="11"/>
        <v>5</v>
      </c>
    </row>
    <row r="135" spans="1:7" x14ac:dyDescent="0.3">
      <c r="A135" s="22">
        <f t="shared" si="12"/>
        <v>7.2463768115942031</v>
      </c>
      <c r="B135" s="22">
        <f t="shared" si="7"/>
        <v>476</v>
      </c>
      <c r="C135" s="22">
        <f t="shared" si="8"/>
        <v>6250</v>
      </c>
      <c r="D135" s="28">
        <v>40</v>
      </c>
      <c r="E135" s="24">
        <f t="shared" si="9"/>
        <v>10</v>
      </c>
      <c r="F135" s="24">
        <f t="shared" si="10"/>
        <v>5</v>
      </c>
      <c r="G135" s="32">
        <f t="shared" si="11"/>
        <v>5</v>
      </c>
    </row>
    <row r="136" spans="1:7" x14ac:dyDescent="0.3">
      <c r="A136" s="22">
        <f t="shared" si="12"/>
        <v>6.3405797101449277</v>
      </c>
      <c r="B136" s="22">
        <f t="shared" si="7"/>
        <v>544</v>
      </c>
      <c r="C136" s="22">
        <f t="shared" si="8"/>
        <v>7143</v>
      </c>
      <c r="D136" s="28">
        <v>35</v>
      </c>
      <c r="E136" s="24">
        <f t="shared" si="9"/>
        <v>10</v>
      </c>
      <c r="F136" s="24">
        <f t="shared" si="10"/>
        <v>4</v>
      </c>
      <c r="G136" s="32">
        <f t="shared" si="11"/>
        <v>5</v>
      </c>
    </row>
    <row r="137" spans="1:7" x14ac:dyDescent="0.3">
      <c r="A137" s="22">
        <f t="shared" si="12"/>
        <v>5.4347826086956523</v>
      </c>
      <c r="B137" s="22">
        <f t="shared" si="7"/>
        <v>635</v>
      </c>
      <c r="C137" s="22">
        <f t="shared" si="8"/>
        <v>8333</v>
      </c>
      <c r="D137" s="28">
        <v>30</v>
      </c>
      <c r="E137" s="24">
        <f t="shared" si="9"/>
        <v>10</v>
      </c>
      <c r="F137" s="24">
        <f t="shared" si="10"/>
        <v>4</v>
      </c>
      <c r="G137" s="32">
        <f t="shared" si="11"/>
        <v>5</v>
      </c>
    </row>
    <row r="138" spans="1:7" x14ac:dyDescent="0.3">
      <c r="A138" s="22">
        <f t="shared" si="12"/>
        <v>4.5289855072463769</v>
      </c>
      <c r="B138" s="22">
        <f t="shared" si="7"/>
        <v>762</v>
      </c>
      <c r="C138" s="22">
        <f t="shared" si="8"/>
        <v>10000</v>
      </c>
      <c r="D138" s="28">
        <v>25</v>
      </c>
      <c r="E138" s="24">
        <f t="shared" si="9"/>
        <v>10</v>
      </c>
      <c r="F138" s="24">
        <f t="shared" si="10"/>
        <v>4</v>
      </c>
      <c r="G138" s="32">
        <f t="shared" si="11"/>
        <v>4</v>
      </c>
    </row>
    <row r="139" spans="1:7" x14ac:dyDescent="0.3">
      <c r="A139" s="22">
        <f t="shared" si="12"/>
        <v>3.6231884057971016</v>
      </c>
      <c r="B139" s="22">
        <f t="shared" si="7"/>
        <v>952</v>
      </c>
      <c r="C139" s="22">
        <f t="shared" si="8"/>
        <v>12500</v>
      </c>
      <c r="D139" s="28">
        <v>20</v>
      </c>
      <c r="E139" s="24">
        <f t="shared" si="9"/>
        <v>10</v>
      </c>
      <c r="F139" s="24">
        <f t="shared" si="10"/>
        <v>4</v>
      </c>
      <c r="G139" s="32">
        <f t="shared" si="11"/>
        <v>4</v>
      </c>
    </row>
    <row r="140" spans="1:7" x14ac:dyDescent="0.3">
      <c r="A140" s="22">
        <f t="shared" si="12"/>
        <v>2.7173913043478262</v>
      </c>
      <c r="B140" s="22">
        <f t="shared" ref="B140:B141" si="13">ROUND($E$10/D140,0)</f>
        <v>1270</v>
      </c>
      <c r="C140" s="22">
        <f t="shared" ref="C140:C141" si="14">ROUND($F$10/D140,0)</f>
        <v>16667</v>
      </c>
      <c r="D140" s="28">
        <v>15</v>
      </c>
      <c r="E140" s="24">
        <f t="shared" ref="E140:E141" si="15">TRUNC(((E$7-$E$8)*256)/(B140+1))+E$6</f>
        <v>10</v>
      </c>
      <c r="F140" s="24">
        <f t="shared" ref="F140:F141" si="16">TRUNC((($F$7-$F$8)*256)/C140)+F$6</f>
        <v>4</v>
      </c>
      <c r="G140" s="32">
        <f t="shared" ref="G140:G141" si="17">TRUNC((($F$7-$F$8+$G$5)*256)/(C140+F$8))+F$6</f>
        <v>4</v>
      </c>
    </row>
    <row r="141" spans="1:7" ht="15" thickBot="1" x14ac:dyDescent="0.35">
      <c r="A141" s="22">
        <f t="shared" si="12"/>
        <v>1.8115942028985508</v>
      </c>
      <c r="B141" s="22">
        <f t="shared" si="13"/>
        <v>1905</v>
      </c>
      <c r="C141" s="22">
        <f t="shared" si="14"/>
        <v>25000</v>
      </c>
      <c r="D141" s="30">
        <v>10</v>
      </c>
      <c r="E141" s="24">
        <f t="shared" si="15"/>
        <v>10</v>
      </c>
      <c r="F141" s="24">
        <f t="shared" si="16"/>
        <v>4</v>
      </c>
      <c r="G141" s="32">
        <f t="shared" si="17"/>
        <v>4</v>
      </c>
    </row>
  </sheetData>
  <mergeCells count="1">
    <mergeCell ref="E9:G9"/>
  </mergeCells>
  <pageMargins left="0.7" right="0.7" top="0.75" bottom="0.75" header="0.3" footer="0.3"/>
  <pageSetup paperSize="9" orientation="portrait" horizontalDpi="360" verticalDpi="360" r:id="rId1"/>
  <headerFooter>
    <oddFooter>&amp;C&amp;1#&amp;"TIM Sans"&amp;8&amp;K4472C4TIM - Uso Interno - Tutti i diritti riservati.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AB73-C427-4495-9FEA-7BDD9F6954C3}">
  <dimension ref="C10:O23"/>
  <sheetViews>
    <sheetView workbookViewId="0">
      <selection activeCell="J19" sqref="J19"/>
    </sheetView>
  </sheetViews>
  <sheetFormatPr defaultRowHeight="14.4" x14ac:dyDescent="0.3"/>
  <cols>
    <col min="3" max="3" width="13.33203125" bestFit="1" customWidth="1"/>
    <col min="8" max="8" width="9.109375" bestFit="1" customWidth="1"/>
    <col min="9" max="9" width="9.88671875" bestFit="1" customWidth="1"/>
    <col min="14" max="14" width="9.88671875" bestFit="1" customWidth="1"/>
    <col min="15" max="15" width="12.33203125" bestFit="1" customWidth="1"/>
  </cols>
  <sheetData>
    <row r="10" spans="3:15" x14ac:dyDescent="0.3">
      <c r="E10" s="50" t="s">
        <v>4</v>
      </c>
      <c r="F10" s="50"/>
      <c r="G10" s="50"/>
      <c r="H10" s="51" t="s">
        <v>30</v>
      </c>
      <c r="I10" s="51"/>
      <c r="M10" s="51" t="s">
        <v>30</v>
      </c>
      <c r="N10" s="51"/>
    </row>
    <row r="11" spans="3:15" x14ac:dyDescent="0.3">
      <c r="D11" t="s">
        <v>29</v>
      </c>
      <c r="E11" t="s">
        <v>11</v>
      </c>
      <c r="F11" t="s">
        <v>26</v>
      </c>
      <c r="G11" t="s">
        <v>3</v>
      </c>
      <c r="H11" t="s">
        <v>27</v>
      </c>
      <c r="I11" t="s">
        <v>28</v>
      </c>
      <c r="K11" t="s">
        <v>11</v>
      </c>
      <c r="L11" t="s">
        <v>3</v>
      </c>
      <c r="M11" t="s">
        <v>27</v>
      </c>
      <c r="N11" t="s">
        <v>28</v>
      </c>
      <c r="O11" t="s">
        <v>32</v>
      </c>
    </row>
    <row r="12" spans="3:15" x14ac:dyDescent="0.3">
      <c r="D12" s="22">
        <f t="shared" ref="D12:D13" si="0">ROUND(E12/41.4,0)</f>
        <v>121</v>
      </c>
      <c r="E12">
        <v>5000</v>
      </c>
      <c r="F12" s="22">
        <f t="shared" ref="F12:F13" si="1">E12/60</f>
        <v>83.333333333333329</v>
      </c>
      <c r="G12" s="22">
        <f t="shared" ref="G12:G13" si="2">F12*8</f>
        <v>666.66666666666663</v>
      </c>
      <c r="H12" s="41">
        <f t="shared" ref="H12:H13" si="3">1/(256*G12)*1000000</f>
        <v>5.859375</v>
      </c>
      <c r="I12" s="41">
        <f t="shared" ref="I12:I13" si="4">H12/4</f>
        <v>1.46484375</v>
      </c>
      <c r="K12">
        <f>L12*60/8</f>
        <v>3375</v>
      </c>
      <c r="L12">
        <v>450</v>
      </c>
      <c r="M12" s="41">
        <f t="shared" ref="M12" si="5">1/(256*L12)*1000000</f>
        <v>8.6805555555555554</v>
      </c>
      <c r="N12" s="41">
        <f t="shared" ref="N12" si="6">M12/4</f>
        <v>2.1701388888888888</v>
      </c>
      <c r="O12" s="41">
        <f>N12*10</f>
        <v>21.701388888888889</v>
      </c>
    </row>
    <row r="13" spans="3:15" x14ac:dyDescent="0.3">
      <c r="D13" s="22">
        <f t="shared" si="0"/>
        <v>109</v>
      </c>
      <c r="E13">
        <v>4500</v>
      </c>
      <c r="F13" s="22">
        <f t="shared" si="1"/>
        <v>75</v>
      </c>
      <c r="G13" s="22">
        <f t="shared" si="2"/>
        <v>600</v>
      </c>
      <c r="H13" s="41">
        <f t="shared" si="3"/>
        <v>6.510416666666667</v>
      </c>
      <c r="I13" s="41">
        <f t="shared" si="4"/>
        <v>1.6276041666666667</v>
      </c>
      <c r="K13">
        <f t="shared" ref="K13:K15" si="7">L13*60/8</f>
        <v>2497.5</v>
      </c>
      <c r="L13">
        <v>333</v>
      </c>
      <c r="M13" s="41">
        <f t="shared" ref="M13:M15" si="8">1/(256*L13)*1000000</f>
        <v>11.73048048048048</v>
      </c>
      <c r="N13" s="41">
        <f t="shared" ref="N13:N15" si="9">M13/4</f>
        <v>2.9326201201201201</v>
      </c>
      <c r="O13" s="41">
        <f t="shared" ref="O13:O15" si="10">N13*10</f>
        <v>29.326201201201201</v>
      </c>
    </row>
    <row r="14" spans="3:15" x14ac:dyDescent="0.3">
      <c r="C14" t="s">
        <v>31</v>
      </c>
      <c r="D14" s="42">
        <f>ROUND(E14/41.4,0)</f>
        <v>97</v>
      </c>
      <c r="E14" s="42">
        <v>4000</v>
      </c>
      <c r="F14" s="42">
        <f t="shared" ref="F14:F23" si="11">E14/60</f>
        <v>66.666666666666671</v>
      </c>
      <c r="G14" s="42">
        <f t="shared" ref="G14:G23" si="12">F14*8</f>
        <v>533.33333333333337</v>
      </c>
      <c r="H14" s="43">
        <f t="shared" ref="H14:H23" si="13">1/(256*G14)*1000000</f>
        <v>7.32421875</v>
      </c>
      <c r="I14" s="43">
        <f t="shared" ref="I14:I23" si="14">H14/4</f>
        <v>1.8310546875</v>
      </c>
      <c r="K14">
        <f t="shared" si="7"/>
        <v>1500</v>
      </c>
      <c r="L14">
        <v>200</v>
      </c>
      <c r="M14" s="41">
        <f t="shared" si="8"/>
        <v>19.53125</v>
      </c>
      <c r="N14" s="41">
        <f t="shared" si="9"/>
        <v>4.8828125</v>
      </c>
      <c r="O14" s="41">
        <f t="shared" si="10"/>
        <v>48.828125</v>
      </c>
    </row>
    <row r="15" spans="3:15" x14ac:dyDescent="0.3">
      <c r="D15" s="22">
        <f t="shared" ref="D15:D23" si="15">ROUND(E15/41.4,0)</f>
        <v>85</v>
      </c>
      <c r="E15" s="22">
        <v>3500</v>
      </c>
      <c r="F15" s="22">
        <f t="shared" si="11"/>
        <v>58.333333333333336</v>
      </c>
      <c r="G15" s="22">
        <f t="shared" si="12"/>
        <v>466.66666666666669</v>
      </c>
      <c r="H15" s="41">
        <f t="shared" si="13"/>
        <v>8.3705357142857153</v>
      </c>
      <c r="I15" s="41">
        <f t="shared" si="14"/>
        <v>2.0926339285714288</v>
      </c>
      <c r="K15">
        <f t="shared" si="7"/>
        <v>750</v>
      </c>
      <c r="L15">
        <v>100</v>
      </c>
      <c r="M15" s="41">
        <f t="shared" si="8"/>
        <v>39.0625</v>
      </c>
      <c r="N15" s="41">
        <f t="shared" si="9"/>
        <v>9.765625</v>
      </c>
      <c r="O15" s="41">
        <f t="shared" si="10"/>
        <v>97.65625</v>
      </c>
    </row>
    <row r="16" spans="3:15" x14ac:dyDescent="0.3">
      <c r="D16" s="22">
        <f t="shared" si="15"/>
        <v>72</v>
      </c>
      <c r="E16" s="22">
        <v>3000</v>
      </c>
      <c r="F16" s="22">
        <f t="shared" si="11"/>
        <v>50</v>
      </c>
      <c r="G16" s="22">
        <f t="shared" si="12"/>
        <v>400</v>
      </c>
      <c r="H16" s="41">
        <f t="shared" si="13"/>
        <v>9.765625</v>
      </c>
      <c r="I16" s="41">
        <f t="shared" si="14"/>
        <v>2.44140625</v>
      </c>
    </row>
    <row r="17" spans="4:9" x14ac:dyDescent="0.3">
      <c r="D17" s="22">
        <f t="shared" si="15"/>
        <v>60</v>
      </c>
      <c r="E17" s="22">
        <v>2500</v>
      </c>
      <c r="F17" s="22">
        <f t="shared" si="11"/>
        <v>41.666666666666664</v>
      </c>
      <c r="G17" s="22">
        <f t="shared" si="12"/>
        <v>333.33333333333331</v>
      </c>
      <c r="H17" s="41">
        <f t="shared" si="13"/>
        <v>11.71875</v>
      </c>
      <c r="I17" s="41">
        <f t="shared" si="14"/>
        <v>2.9296875</v>
      </c>
    </row>
    <row r="18" spans="4:9" x14ac:dyDescent="0.3">
      <c r="D18" s="22">
        <f t="shared" si="15"/>
        <v>48</v>
      </c>
      <c r="E18" s="22">
        <v>2000</v>
      </c>
      <c r="F18" s="22">
        <f t="shared" si="11"/>
        <v>33.333333333333336</v>
      </c>
      <c r="G18" s="22">
        <f t="shared" si="12"/>
        <v>266.66666666666669</v>
      </c>
      <c r="H18" s="41">
        <f t="shared" si="13"/>
        <v>14.6484375</v>
      </c>
      <c r="I18" s="41">
        <f t="shared" si="14"/>
        <v>3.662109375</v>
      </c>
    </row>
    <row r="19" spans="4:9" x14ac:dyDescent="0.3">
      <c r="D19" s="22">
        <f t="shared" si="15"/>
        <v>36</v>
      </c>
      <c r="E19" s="22">
        <v>1500</v>
      </c>
      <c r="F19" s="22">
        <f t="shared" si="11"/>
        <v>25</v>
      </c>
      <c r="G19" s="22">
        <f t="shared" si="12"/>
        <v>200</v>
      </c>
      <c r="H19" s="41">
        <f t="shared" si="13"/>
        <v>19.53125</v>
      </c>
      <c r="I19" s="41">
        <f t="shared" si="14"/>
        <v>4.8828125</v>
      </c>
    </row>
    <row r="20" spans="4:9" x14ac:dyDescent="0.3">
      <c r="D20" s="22">
        <f t="shared" si="15"/>
        <v>24</v>
      </c>
      <c r="E20" s="22">
        <v>1000</v>
      </c>
      <c r="F20" s="22">
        <f t="shared" si="11"/>
        <v>16.666666666666668</v>
      </c>
      <c r="G20" s="22">
        <f t="shared" si="12"/>
        <v>133.33333333333334</v>
      </c>
      <c r="H20" s="41">
        <f t="shared" si="13"/>
        <v>29.296875</v>
      </c>
      <c r="I20" s="41">
        <f t="shared" si="14"/>
        <v>7.32421875</v>
      </c>
    </row>
    <row r="21" spans="4:9" x14ac:dyDescent="0.3">
      <c r="D21" s="22">
        <f t="shared" si="15"/>
        <v>12</v>
      </c>
      <c r="E21" s="22">
        <v>500</v>
      </c>
      <c r="F21" s="22">
        <f t="shared" si="11"/>
        <v>8.3333333333333339</v>
      </c>
      <c r="G21" s="22">
        <f t="shared" si="12"/>
        <v>66.666666666666671</v>
      </c>
      <c r="H21" s="41">
        <f t="shared" si="13"/>
        <v>58.59375</v>
      </c>
      <c r="I21" s="41">
        <f t="shared" si="14"/>
        <v>14.6484375</v>
      </c>
    </row>
    <row r="22" spans="4:9" x14ac:dyDescent="0.3">
      <c r="D22" s="22">
        <f t="shared" si="15"/>
        <v>6</v>
      </c>
      <c r="E22" s="22">
        <v>250</v>
      </c>
      <c r="F22" s="22">
        <f t="shared" si="11"/>
        <v>4.166666666666667</v>
      </c>
      <c r="G22" s="22">
        <f t="shared" si="12"/>
        <v>33.333333333333336</v>
      </c>
      <c r="H22" s="41">
        <f t="shared" si="13"/>
        <v>117.1875</v>
      </c>
      <c r="I22" s="41">
        <f t="shared" si="14"/>
        <v>29.296875</v>
      </c>
    </row>
    <row r="23" spans="4:9" x14ac:dyDescent="0.3">
      <c r="D23" s="22">
        <f t="shared" si="15"/>
        <v>3</v>
      </c>
      <c r="E23" s="22">
        <v>125</v>
      </c>
      <c r="F23" s="22">
        <f t="shared" si="11"/>
        <v>2.0833333333333335</v>
      </c>
      <c r="G23" s="22">
        <f t="shared" si="12"/>
        <v>16.666666666666668</v>
      </c>
      <c r="H23" s="41">
        <f t="shared" si="13"/>
        <v>234.375</v>
      </c>
      <c r="I23" s="41">
        <f t="shared" si="14"/>
        <v>58.59375</v>
      </c>
    </row>
  </sheetData>
  <mergeCells count="3">
    <mergeCell ref="E10:G10"/>
    <mergeCell ref="H10:I10"/>
    <mergeCell ref="M10:N10"/>
  </mergeCells>
  <pageMargins left="0.7" right="0.7" top="0.75" bottom="0.75" header="0.3" footer="0.3"/>
  <pageSetup paperSize="9" orientation="portrait" horizontalDpi="360" verticalDpi="360" r:id="rId1"/>
  <headerFooter>
    <oddFooter>&amp;C&amp;1#&amp;"TIM Sans"&amp;8&amp;K4472C4TIM - Uso Interno - Tutti i diritti riservati.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Ref. Values</vt:lpstr>
      <vt:lpstr>Graph</vt:lpstr>
      <vt:lpstr>Sheet1</vt:lpstr>
    </vt:vector>
  </TitlesOfParts>
  <Company>Telecom Italia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Martini Massimo</dc:creator>
  <cp:lastModifiedBy>Martini Massimo</cp:lastModifiedBy>
  <dcterms:created xsi:type="dcterms:W3CDTF">2020-08-16T21:52:01Z</dcterms:created>
  <dcterms:modified xsi:type="dcterms:W3CDTF">2021-03-14T09:52:53Z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6986fb0-3baa-42d2-89d5-89f9b25e6ac9_Enabled">
    <vt:lpwstr>true</vt:lpwstr>
  </property>
  <property fmtid="{D5CDD505-2E9C-101B-9397-08002B2CF9AE}" pid="3" name="MSIP_Label_d6986fb0-3baa-42d2-89d5-89f9b25e6ac9_SetDate">
    <vt:lpwstr>2021-01-04T00:03:06Z</vt:lpwstr>
  </property>
  <property fmtid="{D5CDD505-2E9C-101B-9397-08002B2CF9AE}" pid="4" name="MSIP_Label_d6986fb0-3baa-42d2-89d5-89f9b25e6ac9_Method">
    <vt:lpwstr>Standard</vt:lpwstr>
  </property>
  <property fmtid="{D5CDD505-2E9C-101B-9397-08002B2CF9AE}" pid="5" name="MSIP_Label_d6986fb0-3baa-42d2-89d5-89f9b25e6ac9_Name">
    <vt:lpwstr>Uso Interno</vt:lpwstr>
  </property>
  <property fmtid="{D5CDD505-2E9C-101B-9397-08002B2CF9AE}" pid="6" name="MSIP_Label_d6986fb0-3baa-42d2-89d5-89f9b25e6ac9_SiteId">
    <vt:lpwstr>6815f468-021c-48f2-a6b2-d65c8e979dfb</vt:lpwstr>
  </property>
  <property fmtid="{D5CDD505-2E9C-101B-9397-08002B2CF9AE}" pid="7" name="MSIP_Label_d6986fb0-3baa-42d2-89d5-89f9b25e6ac9_ActionId">
    <vt:lpwstr>11746f4d-fb22-432c-b609-ce3064295777</vt:lpwstr>
  </property>
  <property fmtid="{D5CDD505-2E9C-101B-9397-08002B2CF9AE}" pid="8" name="MSIP_Label_d6986fb0-3baa-42d2-89d5-89f9b25e6ac9_ContentBits">
    <vt:lpwstr>2</vt:lpwstr>
  </property>
</Properties>
</file>