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<sst xmlns="http://schemas.openxmlformats.org/spreadsheetml/2006/main" count="28" uniqueCount="25">
  <si>
    <t xml:space="preserve">OFFSET CALIBR</t>
  </si>
  <si>
    <t xml:space="preserve">WEIGHT ON PEDAL</t>
  </si>
  <si>
    <t xml:space="preserve">OFFSET ADJ</t>
  </si>
  <si>
    <t xml:space="preserve">PERCENT W WEIGHT</t>
  </si>
  <si>
    <t xml:space="preserve">RANGE TARGET</t>
  </si>
  <si>
    <t xml:space="preserve">TARGET W WEIGHT</t>
  </si>
  <si>
    <t xml:space="preserve">RANGE WEIGHT</t>
  </si>
  <si>
    <t xml:space="preserve">DELTA W WEIGHT</t>
  </si>
  <si>
    <t xml:space="preserve">RANGE ADJ</t>
  </si>
  <si>
    <t xml:space="preserve">RANGE TARGET MIN</t>
  </si>
  <si>
    <t xml:space="preserve">ANGLE ADJ</t>
  </si>
  <si>
    <t xml:space="preserve">RANGE TARGET MAX</t>
  </si>
  <si>
    <t xml:space="preserve">RANGE INCR</t>
  </si>
  <si>
    <t xml:space="preserve">STEP FOR HUMAN</t>
  </si>
  <si>
    <t xml:space="preserve">RANGE T/W</t>
  </si>
  <si>
    <t xml:space="preserve">CADENCE</t>
  </si>
  <si>
    <t xml:space="preserve">ANGLE COEFF</t>
  </si>
  <si>
    <t xml:space="preserve">HUMAN POWER WW</t>
  </si>
  <si>
    <t xml:space="preserve">STEP FOR POWER</t>
  </si>
  <si>
    <t xml:space="preserve">WEIGHT</t>
  </si>
  <si>
    <t xml:space="preserve">TORQUE TARGET</t>
  </si>
  <si>
    <t xml:space="preserve">TORQUE WEIGHT</t>
  </si>
  <si>
    <t xml:space="preserve">DELTA ADJ</t>
  </si>
  <si>
    <t xml:space="preserve">HUMAN POWER</t>
  </si>
  <si>
    <t xml:space="preserve">ANGLE TABLE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</si>
</sst>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@"/>
    <numFmt numFmtId="167" formatCode="0"/>
    <numFmt numFmtId="168" formatCode="0.00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0"/>
      <charset val="1"/>
    </font>
    <font>
      <sz val="16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7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8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6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true"/>
    </xf>
    <xf numFmtId="165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tru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7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600" spc="-1" strike="noStrike">
                <a:solidFill>
                  <a:srgbClr val="000000"/>
                </a:solidFill>
                <a:latin typeface="Arial"/>
              </a:defRPr>
            </a:pPr>
            <a:r>
              <a:rPr b="0" sz="1600" spc="-1" strike="noStrike">
                <a:solidFill>
                  <a:srgbClr val="000000"/>
                </a:solidFill>
                <a:latin typeface="Arial"/>
              </a:rPr>
              <a:t>Torque calibration</a:t>
            </a:r>
          </a:p>
        </c:rich>
      </c:tx>
      <c:layout>
        <c:manualLayout>
          <c:xMode val="edge"/>
          <c:yMode val="edge"/>
          <c:x val="0.340705185716849"/>
          <c:y val="0.0317986587295607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5523057599139"/>
          <c:y val="0.14136086202999"/>
          <c:w val="0.732729230217118"/>
          <c:h val="0.781478411574109"/>
        </c:manualLayout>
      </c:layout>
      <c:lineChart>
        <c:grouping val="standard"/>
        <c:varyColors val="0"/>
        <c:ser>
          <c:idx val="0"/>
          <c:order val="0"/>
          <c:tx>
            <c:strRef>
              <c:f>weight</c:f>
              <c:strCache>
                <c:ptCount val="1"/>
                <c:pt idx="0">
                  <c:v>weight</c:v>
                </c:pt>
              </c:strCache>
            </c:strRef>
          </c:tx>
          <c:spPr>
            <a:solidFill>
              <a:srgbClr val="ffbf00"/>
            </a:solidFill>
            <a:ln w="37800">
              <a:solidFill>
                <a:srgbClr val="ffbf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Foglio1!$A$12:$A$91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Foglio1!$C$12:$C$91</c:f>
              <c:numCache>
                <c:formatCode>General</c:formatCode>
                <c:ptCount val="80"/>
                <c:pt idx="0">
                  <c:v>0</c:v>
                </c:pt>
                <c:pt idx="1">
                  <c:v>5.55555555555555</c:v>
                </c:pt>
                <c:pt idx="2">
                  <c:v>10.5555555555556</c:v>
                </c:pt>
                <c:pt idx="3">
                  <c:v>15.5555555555555</c:v>
                </c:pt>
                <c:pt idx="4">
                  <c:v>20</c:v>
                </c:pt>
                <c:pt idx="5">
                  <c:v>24.4444444444444</c:v>
                </c:pt>
                <c:pt idx="6">
                  <c:v>28.8888888888889</c:v>
                </c:pt>
                <c:pt idx="7">
                  <c:v>33.3333333333333</c:v>
                </c:pt>
                <c:pt idx="8">
                  <c:v>37.7777777777778</c:v>
                </c:pt>
                <c:pt idx="9">
                  <c:v>41.6666666666667</c:v>
                </c:pt>
                <c:pt idx="10">
                  <c:v>45.5555555555556</c:v>
                </c:pt>
                <c:pt idx="11">
                  <c:v>48.8888888888889</c:v>
                </c:pt>
                <c:pt idx="12">
                  <c:v>51.6666666666665</c:v>
                </c:pt>
                <c:pt idx="13">
                  <c:v>54</c:v>
                </c:pt>
                <c:pt idx="14">
                  <c:v>56.111111111111</c:v>
                </c:pt>
                <c:pt idx="15">
                  <c:v>57.777777777778</c:v>
                </c:pt>
                <c:pt idx="16">
                  <c:v>59.222222222222</c:v>
                </c:pt>
                <c:pt idx="17">
                  <c:v>60.4444444444445</c:v>
                </c:pt>
                <c:pt idx="18">
                  <c:v>61.5</c:v>
                </c:pt>
                <c:pt idx="19">
                  <c:v>62.4444444444445</c:v>
                </c:pt>
                <c:pt idx="20">
                  <c:v>63.3333333333335</c:v>
                </c:pt>
                <c:pt idx="21">
                  <c:v>64.111111111111</c:v>
                </c:pt>
                <c:pt idx="22">
                  <c:v>64.888888888889</c:v>
                </c:pt>
                <c:pt idx="23">
                  <c:v>65.5555555555555</c:v>
                </c:pt>
                <c:pt idx="24">
                  <c:v>66.222222222222</c:v>
                </c:pt>
                <c:pt idx="25">
                  <c:v>66.777777777778</c:v>
                </c:pt>
                <c:pt idx="26">
                  <c:v>67.3333333333335</c:v>
                </c:pt>
                <c:pt idx="27">
                  <c:v>67.777777777778</c:v>
                </c:pt>
                <c:pt idx="28">
                  <c:v>68.222222222222</c:v>
                </c:pt>
                <c:pt idx="29">
                  <c:v>68.5555555555555</c:v>
                </c:pt>
                <c:pt idx="30">
                  <c:v>68.888888888889</c:v>
                </c:pt>
                <c:pt idx="31">
                  <c:v>69.1666666666665</c:v>
                </c:pt>
                <c:pt idx="32">
                  <c:v>69.4444444444445</c:v>
                </c:pt>
                <c:pt idx="33">
                  <c:v>69.722222222222</c:v>
                </c:pt>
                <c:pt idx="34">
                  <c:v>70</c:v>
                </c:pt>
                <c:pt idx="35">
                  <c:v>70.277777777778</c:v>
                </c:pt>
                <c:pt idx="36">
                  <c:v>70.5555555555555</c:v>
                </c:pt>
                <c:pt idx="37">
                  <c:v>70.8055555555555</c:v>
                </c:pt>
                <c:pt idx="38">
                  <c:v>71.0555555555555</c:v>
                </c:pt>
                <c:pt idx="39">
                  <c:v>71.3055555555555</c:v>
                </c:pt>
                <c:pt idx="40">
                  <c:v>71.5555555555555</c:v>
                </c:pt>
                <c:pt idx="41">
                  <c:v>71.8055555555555</c:v>
                </c:pt>
                <c:pt idx="42">
                  <c:v>72.0555555555555</c:v>
                </c:pt>
                <c:pt idx="43">
                  <c:v>72.3055555555555</c:v>
                </c:pt>
                <c:pt idx="44">
                  <c:v>72.5555555555555</c:v>
                </c:pt>
                <c:pt idx="45">
                  <c:v>72.8055555555555</c:v>
                </c:pt>
                <c:pt idx="46">
                  <c:v>73.0555555555555</c:v>
                </c:pt>
                <c:pt idx="47">
                  <c:v>73.2777777777775</c:v>
                </c:pt>
                <c:pt idx="48">
                  <c:v>73.5</c:v>
                </c:pt>
                <c:pt idx="49">
                  <c:v>73.722222222222</c:v>
                </c:pt>
                <c:pt idx="50">
                  <c:v>73.9444444444445</c:v>
                </c:pt>
                <c:pt idx="51">
                  <c:v>74.1666666666665</c:v>
                </c:pt>
                <c:pt idx="52">
                  <c:v>74.388888888889</c:v>
                </c:pt>
                <c:pt idx="53">
                  <c:v>74.611111111111</c:v>
                </c:pt>
                <c:pt idx="54">
                  <c:v>74.8333333333335</c:v>
                </c:pt>
                <c:pt idx="55">
                  <c:v>75.0555555555555</c:v>
                </c:pt>
                <c:pt idx="56">
                  <c:v>75.2666666666665</c:v>
                </c:pt>
                <c:pt idx="57">
                  <c:v>75.4777777777775</c:v>
                </c:pt>
                <c:pt idx="58">
                  <c:v>75.688888888889</c:v>
                </c:pt>
                <c:pt idx="59">
                  <c:v>75.9</c:v>
                </c:pt>
                <c:pt idx="60">
                  <c:v>76.111111111111</c:v>
                </c:pt>
                <c:pt idx="61">
                  <c:v>76.322222222222</c:v>
                </c:pt>
                <c:pt idx="62">
                  <c:v>76.5333333333335</c:v>
                </c:pt>
                <c:pt idx="63">
                  <c:v>76.7444444444445</c:v>
                </c:pt>
                <c:pt idx="64">
                  <c:v>76.9555555555555</c:v>
                </c:pt>
                <c:pt idx="65">
                  <c:v>77.1666666666665</c:v>
                </c:pt>
                <c:pt idx="66">
                  <c:v>77.3777777777775</c:v>
                </c:pt>
                <c:pt idx="67">
                  <c:v>77.5777777777775</c:v>
                </c:pt>
                <c:pt idx="68">
                  <c:v>77.777777777778</c:v>
                </c:pt>
                <c:pt idx="69">
                  <c:v>77.977777777778</c:v>
                </c:pt>
                <c:pt idx="70">
                  <c:v>78.177777777778</c:v>
                </c:pt>
                <c:pt idx="71">
                  <c:v>78.377777777778</c:v>
                </c:pt>
                <c:pt idx="72">
                  <c:v>78.577777777778</c:v>
                </c:pt>
                <c:pt idx="73">
                  <c:v>78.777777777778</c:v>
                </c:pt>
                <c:pt idx="74">
                  <c:v>78.977777777778</c:v>
                </c:pt>
                <c:pt idx="75">
                  <c:v>79.177777777778</c:v>
                </c:pt>
                <c:pt idx="76">
                  <c:v>79.377777777778</c:v>
                </c:pt>
                <c:pt idx="77">
                  <c:v>79.577777777778</c:v>
                </c:pt>
                <c:pt idx="78">
                  <c:v>79.777777777778</c:v>
                </c:pt>
                <c:pt idx="79">
                  <c:v>79.977777777778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target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rgbClr val="00a933"/>
            </a:solidFill>
            <a:ln w="37800">
              <a:solidFill>
                <a:srgbClr val="00a933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Foglio1!$A$12:$A$91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Foglio1!$B$12:$B$91</c:f>
              <c:numCache>
                <c:formatCode>General</c:formatCode>
                <c:ptCount val="80"/>
                <c:pt idx="0">
                  <c:v>0</c:v>
                </c:pt>
                <c:pt idx="1">
                  <c:v>11.1111111111111</c:v>
                </c:pt>
                <c:pt idx="2">
                  <c:v>21.1111111111111</c:v>
                </c:pt>
                <c:pt idx="3">
                  <c:v>31.1111111111111</c:v>
                </c:pt>
                <c:pt idx="4">
                  <c:v>40</c:v>
                </c:pt>
                <c:pt idx="5">
                  <c:v>48.8888888888889</c:v>
                </c:pt>
                <c:pt idx="6">
                  <c:v>57.7777777777778</c:v>
                </c:pt>
                <c:pt idx="7">
                  <c:v>66.6666666666667</c:v>
                </c:pt>
                <c:pt idx="8">
                  <c:v>75.5555555555556</c:v>
                </c:pt>
                <c:pt idx="9">
                  <c:v>83.3333333333333</c:v>
                </c:pt>
                <c:pt idx="10">
                  <c:v>91.1111111111111</c:v>
                </c:pt>
                <c:pt idx="11">
                  <c:v>97.7777777777778</c:v>
                </c:pt>
                <c:pt idx="12">
                  <c:v>103.333333333333</c:v>
                </c:pt>
                <c:pt idx="13">
                  <c:v>108</c:v>
                </c:pt>
                <c:pt idx="14">
                  <c:v>112.222222222222</c:v>
                </c:pt>
                <c:pt idx="15">
                  <c:v>115.555555555556</c:v>
                </c:pt>
                <c:pt idx="16">
                  <c:v>118.444444444444</c:v>
                </c:pt>
                <c:pt idx="17">
                  <c:v>120.888888888889</c:v>
                </c:pt>
                <c:pt idx="18">
                  <c:v>123</c:v>
                </c:pt>
                <c:pt idx="19">
                  <c:v>124.888888888889</c:v>
                </c:pt>
                <c:pt idx="20">
                  <c:v>126.666666666667</c:v>
                </c:pt>
                <c:pt idx="21">
                  <c:v>128.222222222222</c:v>
                </c:pt>
                <c:pt idx="22">
                  <c:v>129.777777777778</c:v>
                </c:pt>
                <c:pt idx="23">
                  <c:v>131.111111111111</c:v>
                </c:pt>
                <c:pt idx="24">
                  <c:v>132.444444444444</c:v>
                </c:pt>
                <c:pt idx="25">
                  <c:v>133.555555555556</c:v>
                </c:pt>
                <c:pt idx="26">
                  <c:v>134.666666666667</c:v>
                </c:pt>
                <c:pt idx="27">
                  <c:v>135.555555555556</c:v>
                </c:pt>
                <c:pt idx="28">
                  <c:v>136.444444444444</c:v>
                </c:pt>
                <c:pt idx="29">
                  <c:v>137.111111111111</c:v>
                </c:pt>
                <c:pt idx="30">
                  <c:v>137.777777777778</c:v>
                </c:pt>
                <c:pt idx="31">
                  <c:v>138.333333333333</c:v>
                </c:pt>
                <c:pt idx="32">
                  <c:v>138.888888888889</c:v>
                </c:pt>
                <c:pt idx="33">
                  <c:v>139.444444444444</c:v>
                </c:pt>
                <c:pt idx="34">
                  <c:v>140</c:v>
                </c:pt>
                <c:pt idx="35">
                  <c:v>140.555555555556</c:v>
                </c:pt>
                <c:pt idx="36">
                  <c:v>141.111111111111</c:v>
                </c:pt>
                <c:pt idx="37">
                  <c:v>141.611111111111</c:v>
                </c:pt>
                <c:pt idx="38">
                  <c:v>142.111111111111</c:v>
                </c:pt>
                <c:pt idx="39">
                  <c:v>142.611111111111</c:v>
                </c:pt>
                <c:pt idx="40">
                  <c:v>143.111111111111</c:v>
                </c:pt>
                <c:pt idx="41">
                  <c:v>143.611111111111</c:v>
                </c:pt>
                <c:pt idx="42">
                  <c:v>144.111111111111</c:v>
                </c:pt>
                <c:pt idx="43">
                  <c:v>144.611111111111</c:v>
                </c:pt>
                <c:pt idx="44">
                  <c:v>145.111111111111</c:v>
                </c:pt>
                <c:pt idx="45">
                  <c:v>145.611111111111</c:v>
                </c:pt>
                <c:pt idx="46">
                  <c:v>146.111111111111</c:v>
                </c:pt>
                <c:pt idx="47">
                  <c:v>146.555555555555</c:v>
                </c:pt>
                <c:pt idx="48">
                  <c:v>147</c:v>
                </c:pt>
                <c:pt idx="49">
                  <c:v>147.444444444444</c:v>
                </c:pt>
                <c:pt idx="50">
                  <c:v>147.888888888889</c:v>
                </c:pt>
                <c:pt idx="51">
                  <c:v>148.333333333333</c:v>
                </c:pt>
                <c:pt idx="52">
                  <c:v>148.777777777778</c:v>
                </c:pt>
                <c:pt idx="53">
                  <c:v>149.222222222222</c:v>
                </c:pt>
                <c:pt idx="54">
                  <c:v>149.666666666667</c:v>
                </c:pt>
                <c:pt idx="55">
                  <c:v>150.111111111111</c:v>
                </c:pt>
                <c:pt idx="56">
                  <c:v>150.533333333333</c:v>
                </c:pt>
                <c:pt idx="57">
                  <c:v>150.955555555555</c:v>
                </c:pt>
                <c:pt idx="58">
                  <c:v>151.377777777778</c:v>
                </c:pt>
                <c:pt idx="59">
                  <c:v>151.8</c:v>
                </c:pt>
                <c:pt idx="60">
                  <c:v>152.222222222222</c:v>
                </c:pt>
                <c:pt idx="61">
                  <c:v>152.644444444444</c:v>
                </c:pt>
                <c:pt idx="62">
                  <c:v>153.066666666667</c:v>
                </c:pt>
                <c:pt idx="63">
                  <c:v>153.488888888889</c:v>
                </c:pt>
                <c:pt idx="64">
                  <c:v>153.911111111111</c:v>
                </c:pt>
                <c:pt idx="65">
                  <c:v>154.333333333333</c:v>
                </c:pt>
                <c:pt idx="66">
                  <c:v>154.755555555555</c:v>
                </c:pt>
                <c:pt idx="67">
                  <c:v>155.155555555555</c:v>
                </c:pt>
                <c:pt idx="68">
                  <c:v>155.555555555556</c:v>
                </c:pt>
                <c:pt idx="69">
                  <c:v>155.955555555556</c:v>
                </c:pt>
                <c:pt idx="70">
                  <c:v>156.355555555556</c:v>
                </c:pt>
                <c:pt idx="71">
                  <c:v>156.755555555556</c:v>
                </c:pt>
                <c:pt idx="72">
                  <c:v>157.155555555556</c:v>
                </c:pt>
                <c:pt idx="73">
                  <c:v>157.555555555556</c:v>
                </c:pt>
                <c:pt idx="74">
                  <c:v>157.955555555556</c:v>
                </c:pt>
                <c:pt idx="75">
                  <c:v>158.355555555556</c:v>
                </c:pt>
                <c:pt idx="76">
                  <c:v>158.755555555556</c:v>
                </c:pt>
                <c:pt idx="77">
                  <c:v>159.155555555556</c:v>
                </c:pt>
                <c:pt idx="78">
                  <c:v>159.555555555556</c:v>
                </c:pt>
                <c:pt idx="79">
                  <c:v>159.955555555556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delta_adj</c:f>
              <c:strCache>
                <c:ptCount val="1"/>
                <c:pt idx="0">
                  <c:v>delta_adj</c:v>
                </c:pt>
              </c:strCache>
            </c:strRef>
          </c:tx>
          <c:spPr>
            <a:solidFill>
              <a:srgbClr val="ff0000"/>
            </a:solidFill>
            <a:ln w="3780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Foglio1!$A$12:$A$91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Foglio1!$F$12:$F$91</c:f>
              <c:numCache>
                <c:formatCode>General</c:formatCode>
                <c:ptCount val="80"/>
                <c:pt idx="0">
                  <c:v>-3.51074380165289</c:v>
                </c:pt>
                <c:pt idx="1">
                  <c:v>3.39242615549433</c:v>
                </c:pt>
                <c:pt idx="2">
                  <c:v>10.1686873469544</c:v>
                </c:pt>
                <c:pt idx="3">
                  <c:v>17.4787037037037</c:v>
                </c:pt>
                <c:pt idx="4">
                  <c:v>24.4245867768595</c:v>
                </c:pt>
                <c:pt idx="5">
                  <c:v>31.7922023262932</c:v>
                </c:pt>
                <c:pt idx="6">
                  <c:v>39.5815503520049</c:v>
                </c:pt>
                <c:pt idx="7">
                  <c:v>47.7926308539945</c:v>
                </c:pt>
                <c:pt idx="8">
                  <c:v>56.425443832262</c:v>
                </c:pt>
                <c:pt idx="9">
                  <c:v>64.3251076101928</c:v>
                </c:pt>
                <c:pt idx="10">
                  <c:v>72.5476603152739</c:v>
                </c:pt>
                <c:pt idx="11">
                  <c:v>79.8525558616468</c:v>
                </c:pt>
                <c:pt idx="12">
                  <c:v>86.1211819903577</c:v>
                </c:pt>
                <c:pt idx="13">
                  <c:v>91.5141384297521</c:v>
                </c:pt>
                <c:pt idx="14">
                  <c:v>96.4936414332719</c:v>
                </c:pt>
                <c:pt idx="15">
                  <c:v>100.492041628406</c:v>
                </c:pt>
                <c:pt idx="16">
                  <c:v>104.005293866697</c:v>
                </c:pt>
                <c:pt idx="17">
                  <c:v>107.01283868993</c:v>
                </c:pt>
                <c:pt idx="18">
                  <c:v>109.635930139463</c:v>
                </c:pt>
                <c:pt idx="19">
                  <c:v>112.003070783594</c:v>
                </c:pt>
                <c:pt idx="20">
                  <c:v>114.248364325069</c:v>
                </c:pt>
                <c:pt idx="21">
                  <c:v>116.226834270737</c:v>
                </c:pt>
                <c:pt idx="22">
                  <c:v>118.218219773493</c:v>
                </c:pt>
                <c:pt idx="23">
                  <c:v>119.935401362106</c:v>
                </c:pt>
                <c:pt idx="24">
                  <c:v>121.662071931435</c:v>
                </c:pt>
                <c:pt idx="25">
                  <c:v>123.10821259948</c:v>
                </c:pt>
                <c:pt idx="26">
                  <c:v>124.560942837466</c:v>
                </c:pt>
                <c:pt idx="27">
                  <c:v>125.727871518213</c:v>
                </c:pt>
                <c:pt idx="28">
                  <c:v>126.899017523721</c:v>
                </c:pt>
                <c:pt idx="29">
                  <c:v>127.78014464723</c:v>
                </c:pt>
                <c:pt idx="30">
                  <c:v>128.663644015917</c:v>
                </c:pt>
                <c:pt idx="31">
                  <c:v>129.401705621556</c:v>
                </c:pt>
                <c:pt idx="32">
                  <c:v>130.141414619682</c:v>
                </c:pt>
                <c:pt idx="33">
                  <c:v>130.882771010292</c:v>
                </c:pt>
                <c:pt idx="34">
                  <c:v>131.625774793388</c:v>
                </c:pt>
                <c:pt idx="35">
                  <c:v>132.370425968971</c:v>
                </c:pt>
                <c:pt idx="36">
                  <c:v>133.116724537037</c:v>
                </c:pt>
                <c:pt idx="37">
                  <c:v>133.789801768872</c:v>
                </c:pt>
                <c:pt idx="38">
                  <c:v>134.464213388621</c:v>
                </c:pt>
                <c:pt idx="39">
                  <c:v>135.139959396283</c:v>
                </c:pt>
                <c:pt idx="40">
                  <c:v>135.817039791858</c:v>
                </c:pt>
                <c:pt idx="41">
                  <c:v>136.495454575346</c:v>
                </c:pt>
                <c:pt idx="42">
                  <c:v>137.175203746748</c:v>
                </c:pt>
                <c:pt idx="43">
                  <c:v>137.856287306062</c:v>
                </c:pt>
                <c:pt idx="44">
                  <c:v>138.53870525329</c:v>
                </c:pt>
                <c:pt idx="45">
                  <c:v>139.222457588432</c:v>
                </c:pt>
                <c:pt idx="46">
                  <c:v>139.907544311486</c:v>
                </c:pt>
                <c:pt idx="47">
                  <c:v>140.517630514424</c:v>
                </c:pt>
                <c:pt idx="48">
                  <c:v>141.128771048554</c:v>
                </c:pt>
                <c:pt idx="49">
                  <c:v>141.740965913873</c:v>
                </c:pt>
                <c:pt idx="50">
                  <c:v>142.354215110384</c:v>
                </c:pt>
                <c:pt idx="51">
                  <c:v>142.968518638085</c:v>
                </c:pt>
                <c:pt idx="52">
                  <c:v>143.583876496978</c:v>
                </c:pt>
                <c:pt idx="53">
                  <c:v>144.20028868706</c:v>
                </c:pt>
                <c:pt idx="54">
                  <c:v>144.817755208334</c:v>
                </c:pt>
                <c:pt idx="55">
                  <c:v>145.436276060797</c:v>
                </c:pt>
                <c:pt idx="56">
                  <c:v>146.024847444903</c:v>
                </c:pt>
                <c:pt idx="57">
                  <c:v>146.614370362909</c:v>
                </c:pt>
                <c:pt idx="58">
                  <c:v>147.204844814815</c:v>
                </c:pt>
                <c:pt idx="59">
                  <c:v>147.79627080062</c:v>
                </c:pt>
                <c:pt idx="60">
                  <c:v>148.388648320324</c:v>
                </c:pt>
                <c:pt idx="61">
                  <c:v>148.981977373928</c:v>
                </c:pt>
                <c:pt idx="62">
                  <c:v>149.576257961433</c:v>
                </c:pt>
                <c:pt idx="63">
                  <c:v>150.171490082836</c:v>
                </c:pt>
                <c:pt idx="64">
                  <c:v>150.767673738139</c:v>
                </c:pt>
                <c:pt idx="65">
                  <c:v>151.364808927341</c:v>
                </c:pt>
                <c:pt idx="66">
                  <c:v>151.962895650443</c:v>
                </c:pt>
                <c:pt idx="67">
                  <c:v>152.530381855677</c:v>
                </c:pt>
                <c:pt idx="68">
                  <c:v>153.098722069177</c:v>
                </c:pt>
                <c:pt idx="69">
                  <c:v>153.66791629094</c:v>
                </c:pt>
                <c:pt idx="70">
                  <c:v>154.237964520968</c:v>
                </c:pt>
                <c:pt idx="71">
                  <c:v>154.80886675926</c:v>
                </c:pt>
                <c:pt idx="72">
                  <c:v>155.380623005816</c:v>
                </c:pt>
                <c:pt idx="73">
                  <c:v>155.953233260637</c:v>
                </c:pt>
                <c:pt idx="74">
                  <c:v>156.526697523723</c:v>
                </c:pt>
                <c:pt idx="75">
                  <c:v>157.101015795073</c:v>
                </c:pt>
                <c:pt idx="76">
                  <c:v>157.676188074687</c:v>
                </c:pt>
                <c:pt idx="77">
                  <c:v>158.252214362566</c:v>
                </c:pt>
                <c:pt idx="78">
                  <c:v>158.829094658709</c:v>
                </c:pt>
                <c:pt idx="79">
                  <c:v>159.406828963117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angle_adj</c:f>
              <c:strCache>
                <c:ptCount val="1"/>
                <c:pt idx="0">
                  <c:v>angle_adj</c:v>
                </c:pt>
              </c:strCache>
            </c:strRef>
          </c:tx>
          <c:spPr>
            <a:solidFill>
              <a:srgbClr val="2a6099"/>
            </a:solidFill>
            <a:ln w="28800">
              <a:solidFill>
                <a:srgbClr val="2a6099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Foglio1!$A$12:$A$91</c:f>
              <c:strCach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strCache>
            </c:strRef>
          </c:cat>
          <c:val>
            <c:numRef>
              <c:f>Foglio1!$G$12:$G$91</c:f>
              <c:numCache>
                <c:formatCode>General</c:formatCode>
                <c:ptCount val="80"/>
                <c:pt idx="0">
                  <c:v>-4.90254106214316</c:v>
                </c:pt>
                <c:pt idx="1">
                  <c:v>4.65908519200308</c:v>
                </c:pt>
                <c:pt idx="2">
                  <c:v>13.7426812116117</c:v>
                </c:pt>
                <c:pt idx="3">
                  <c:v>23.2223336255674</c:v>
                </c:pt>
                <c:pt idx="4">
                  <c:v>31.937305856739</c:v>
                </c:pt>
                <c:pt idx="5">
                  <c:v>40.8850293738629</c:v>
                </c:pt>
                <c:pt idx="6">
                  <c:v>50.0292539065603</c:v>
                </c:pt>
                <c:pt idx="7">
                  <c:v>59.3350303095064</c:v>
                </c:pt>
                <c:pt idx="8">
                  <c:v>68.7689158851519</c:v>
                </c:pt>
                <c:pt idx="9">
                  <c:v>77.1036352565988</c:v>
                </c:pt>
                <c:pt idx="10">
                  <c:v>85.4919273178146</c:v>
                </c:pt>
                <c:pt idx="11">
                  <c:v>92.7100552137682</c:v>
                </c:pt>
                <c:pt idx="12">
                  <c:v>98.7363196890628</c:v>
                </c:pt>
                <c:pt idx="13">
                  <c:v>103.801318990014</c:v>
                </c:pt>
                <c:pt idx="14">
                  <c:v>108.383100742806</c:v>
                </c:pt>
                <c:pt idx="15">
                  <c:v>111.998020489103</c:v>
                </c:pt>
                <c:pt idx="16">
                  <c:v>115.128317662675</c:v>
                </c:pt>
                <c:pt idx="17">
                  <c:v>117.774532955565</c:v>
                </c:pt>
                <c:pt idx="18">
                  <c:v>120.057695774883</c:v>
                </c:pt>
                <c:pt idx="19">
                  <c:v>122.098552865882</c:v>
                </c:pt>
                <c:pt idx="20">
                  <c:v>124.017475460296</c:v>
                </c:pt>
                <c:pt idx="21">
                  <c:v>125.694905698766</c:v>
                </c:pt>
                <c:pt idx="22">
                  <c:v>127.370707301172</c:v>
                </c:pt>
                <c:pt idx="23">
                  <c:v>128.805734129316</c:v>
                </c:pt>
                <c:pt idx="24">
                  <c:v>130.239424600383</c:v>
                </c:pt>
                <c:pt idx="25">
                  <c:v>131.433100357854</c:v>
                </c:pt>
                <c:pt idx="26">
                  <c:v>132.625768383438</c:v>
                </c:pt>
                <c:pt idx="27">
                  <c:v>133.579153374616</c:v>
                </c:pt>
                <c:pt idx="28">
                  <c:v>134.53185273894</c:v>
                </c:pt>
                <c:pt idx="29">
                  <c:v>135.245916621845</c:v>
                </c:pt>
                <c:pt idx="30">
                  <c:v>135.95957741065</c:v>
                </c:pt>
                <c:pt idx="31">
                  <c:v>136.553981496736</c:v>
                </c:pt>
                <c:pt idx="32">
                  <c:v>137.148096303371</c:v>
                </c:pt>
                <c:pt idx="33">
                  <c:v>137.741917624796</c:v>
                </c:pt>
                <c:pt idx="34">
                  <c:v>138.335441283371</c:v>
                </c:pt>
                <c:pt idx="35">
                  <c:v>138.928663129506</c:v>
                </c:pt>
                <c:pt idx="36">
                  <c:v>139.521579041599</c:v>
                </c:pt>
                <c:pt idx="37">
                  <c:v>140.054938404873</c:v>
                </c:pt>
                <c:pt idx="38">
                  <c:v>140.588043680332</c:v>
                </c:pt>
                <c:pt idx="39">
                  <c:v>141.120891921209</c:v>
                </c:pt>
                <c:pt idx="40">
                  <c:v>141.653480198933</c:v>
                </c:pt>
                <c:pt idx="41">
                  <c:v>142.185805603086</c:v>
                </c:pt>
                <c:pt idx="42">
                  <c:v>142.717865241363</c:v>
                </c:pt>
                <c:pt idx="43">
                  <c:v>143.249656239531</c:v>
                </c:pt>
                <c:pt idx="44">
                  <c:v>143.781175741386</c:v>
                </c:pt>
                <c:pt idx="45">
                  <c:v>144.312420908714</c:v>
                </c:pt>
                <c:pt idx="46">
                  <c:v>144.843388921244</c:v>
                </c:pt>
                <c:pt idx="47">
                  <c:v>145.315125548902</c:v>
                </c:pt>
                <c:pt idx="48">
                  <c:v>145.786639019248</c:v>
                </c:pt>
                <c:pt idx="49">
                  <c:v>146.257927387062</c:v>
                </c:pt>
                <c:pt idx="50">
                  <c:v>146.72898871823</c:v>
                </c:pt>
                <c:pt idx="51">
                  <c:v>147.19982108971</c:v>
                </c:pt>
                <c:pt idx="52">
                  <c:v>147.670422589519</c:v>
                </c:pt>
                <c:pt idx="53">
                  <c:v>148.140791316694</c:v>
                </c:pt>
                <c:pt idx="54">
                  <c:v>148.610925381283</c:v>
                </c:pt>
                <c:pt idx="55">
                  <c:v>149.080822904306</c:v>
                </c:pt>
                <c:pt idx="56">
                  <c:v>149.527004753009</c:v>
                </c:pt>
                <c:pt idx="57">
                  <c:v>149.972969844515</c:v>
                </c:pt>
                <c:pt idx="58">
                  <c:v>150.418716595245</c:v>
                </c:pt>
                <c:pt idx="59">
                  <c:v>150.864243430476</c:v>
                </c:pt>
                <c:pt idx="60">
                  <c:v>151.309548784332</c:v>
                </c:pt>
                <c:pt idx="61">
                  <c:v>151.754631099756</c:v>
                </c:pt>
                <c:pt idx="62">
                  <c:v>152.199488828494</c:v>
                </c:pt>
                <c:pt idx="63">
                  <c:v>152.64412043107</c:v>
                </c:pt>
                <c:pt idx="64">
                  <c:v>153.088524376772</c:v>
                </c:pt>
                <c:pt idx="65">
                  <c:v>153.532699143629</c:v>
                </c:pt>
                <c:pt idx="66">
                  <c:v>153.976643218388</c:v>
                </c:pt>
                <c:pt idx="67">
                  <c:v>154.397007652836</c:v>
                </c:pt>
                <c:pt idx="68">
                  <c:v>154.817162417029</c:v>
                </c:pt>
                <c:pt idx="69">
                  <c:v>155.237106245852</c:v>
                </c:pt>
                <c:pt idx="70">
                  <c:v>155.65683788115</c:v>
                </c:pt>
                <c:pt idx="71">
                  <c:v>156.076356071714</c:v>
                </c:pt>
                <c:pt idx="72">
                  <c:v>156.495659573261</c:v>
                </c:pt>
                <c:pt idx="73">
                  <c:v>156.914747148422</c:v>
                </c:pt>
                <c:pt idx="74">
                  <c:v>157.333617566719</c:v>
                </c:pt>
                <c:pt idx="75">
                  <c:v>157.752269604558</c:v>
                </c:pt>
                <c:pt idx="76">
                  <c:v>158.170702045206</c:v>
                </c:pt>
                <c:pt idx="77">
                  <c:v>158.588913678777</c:v>
                </c:pt>
                <c:pt idx="78">
                  <c:v>159.006903302217</c:v>
                </c:pt>
                <c:pt idx="79">
                  <c:v>159.424669719285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9770613"/>
        <c:axId val="57915953"/>
      </c:lineChart>
      <c:catAx>
        <c:axId val="397706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Weight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7915953"/>
        <c:crosses val="autoZero"/>
        <c:auto val="1"/>
        <c:lblAlgn val="ctr"/>
        <c:lblOffset val="100"/>
        <c:noMultiLvlLbl val="0"/>
      </c:catAx>
      <c:valAx>
        <c:axId val="57915953"/>
        <c:scaling>
          <c:orientation val="minMax"/>
          <c:max val="198"/>
          <c:min val="-2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latin typeface="Arial"/>
                  </a:rPr>
                  <a:t>Range</a:t>
                </a:r>
              </a:p>
            </c:rich>
          </c:tx>
          <c:layout>
            <c:manualLayout>
              <c:xMode val="edge"/>
              <c:yMode val="edge"/>
              <c:x val="0.839493988874933"/>
              <c:y val="0.391304347826087"/>
            </c:manualLayout>
          </c:layout>
          <c:overlay val="0"/>
          <c:spPr>
            <a:noFill/>
            <a:ln w="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9770613"/>
        <c:crossesAt val="1"/>
        <c:crossBetween val="midCat"/>
        <c:majorUnit val="20"/>
      </c:valAx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89242097701149"/>
          <c:y val="0.460257665938371"/>
          <c:w val="0.176911678864892"/>
          <c:h val="0.15468655816757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78120</xdr:colOff>
      <xdr:row>0</xdr:row>
      <xdr:rowOff>73440</xdr:rowOff>
    </xdr:from>
    <xdr:to>
      <xdr:col>16</xdr:col>
      <xdr:colOff>257400</xdr:colOff>
      <xdr:row>29</xdr:row>
      <xdr:rowOff>19080</xdr:rowOff>
    </xdr:to>
    <xdr:graphicFrame>
      <xdr:nvGraphicFramePr>
        <xdr:cNvPr id="0" name="Chart 1"/>
        <xdr:cNvGraphicFramePr/>
      </xdr:nvGraphicFramePr>
      <xdr:xfrm>
        <a:off x="2178000" y="73440"/>
        <a:ext cx="8024760" cy="477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95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B2" activeCellId="0" sqref="B2"/>
    </sheetView>
  </sheetViews>
  <sheetFormatPr defaultColWidth="9.109375" defaultRowHeight="12.75" zeroHeight="false" outlineLevelRow="0" outlineLevelCol="0"/>
  <cols>
    <col collapsed="false" customWidth="true" hidden="false" outlineLevel="0" max="1" min="1" style="0" width="13.51"/>
    <col collapsed="false" customWidth="true" hidden="false" outlineLevel="0" max="5" min="2" style="0" width="8.13"/>
    <col collapsed="false" customWidth="true" hidden="false" outlineLevel="0" max="6" min="6" style="1" width="8.13"/>
    <col collapsed="false" customWidth="true" hidden="false" outlineLevel="0" max="7" min="7" style="1" width="8.27"/>
    <col collapsed="false" customWidth="true" hidden="false" outlineLevel="0" max="9" min="8" style="1" width="7.98"/>
    <col collapsed="false" customWidth="true" hidden="false" outlineLevel="0" max="10" min="10" style="0" width="7.98"/>
    <col collapsed="false" customWidth="true" hidden="false" outlineLevel="0" max="1024" min="1022" style="0" width="11.52"/>
  </cols>
  <sheetData>
    <row r="1" s="7" customFormat="true" ht="12.75" hidden="false" customHeight="true" outlineLevel="0" collapsed="false">
      <c r="A1" s="2" t="s">
        <v>0</v>
      </c>
      <c r="B1" s="3" t="n">
        <v>6</v>
      </c>
      <c r="C1" s="4" t="n">
        <f aca="false">B1*B4/B3</f>
        <v>3</v>
      </c>
      <c r="D1" s="4"/>
      <c r="E1" s="5" t="s">
        <v>1</v>
      </c>
      <c r="F1" s="5"/>
      <c r="G1" s="6" t="n">
        <v>24</v>
      </c>
      <c r="H1" s="6"/>
      <c r="I1" s="6"/>
      <c r="AMH1" s="0"/>
      <c r="AMI1" s="0"/>
      <c r="AMJ1" s="0"/>
    </row>
    <row r="2" s="7" customFormat="true" ht="12.75" hidden="false" customHeight="true" outlineLevel="0" collapsed="false">
      <c r="A2" s="8" t="s">
        <v>2</v>
      </c>
      <c r="B2" s="9" t="n">
        <v>0</v>
      </c>
      <c r="C2" s="4" t="n">
        <f aca="false">(B2+20)*B4/B3</f>
        <v>10</v>
      </c>
      <c r="D2" s="4" t="n">
        <f aca="false">B2*B4/B3</f>
        <v>0</v>
      </c>
      <c r="E2" s="5" t="s">
        <v>3</v>
      </c>
      <c r="F2" s="5"/>
      <c r="G2" s="6" t="n">
        <v>75</v>
      </c>
      <c r="H2" s="6"/>
      <c r="I2" s="6"/>
      <c r="AMH2" s="0"/>
      <c r="AMI2" s="0"/>
      <c r="AMJ2" s="0"/>
    </row>
    <row r="3" s="7" customFormat="true" ht="12.75" hidden="false" customHeight="true" outlineLevel="0" collapsed="false">
      <c r="A3" s="8" t="s">
        <v>4</v>
      </c>
      <c r="B3" s="3" t="n">
        <v>160</v>
      </c>
      <c r="C3" s="4" t="n">
        <f aca="false">(B3/B8*B7*((B3/B8*B7/B9+B9)/B9))*(100+C5)/100</f>
        <v>159.471074380165</v>
      </c>
      <c r="D3" s="4"/>
      <c r="E3" s="5" t="s">
        <v>5</v>
      </c>
      <c r="F3" s="5"/>
      <c r="G3" s="6" t="n">
        <f aca="false">B3*G2/100</f>
        <v>120</v>
      </c>
      <c r="H3" s="6"/>
      <c r="I3" s="6"/>
      <c r="AMH3" s="0"/>
      <c r="AMI3" s="0"/>
      <c r="AMJ3" s="0"/>
    </row>
    <row r="4" s="7" customFormat="true" ht="12.75" hidden="false" customHeight="true" outlineLevel="0" collapsed="false">
      <c r="A4" s="8" t="s">
        <v>6</v>
      </c>
      <c r="B4" s="9" t="n">
        <v>80</v>
      </c>
      <c r="C4" s="4"/>
      <c r="D4" s="4"/>
      <c r="E4" s="5" t="s">
        <v>7</v>
      </c>
      <c r="F4" s="5"/>
      <c r="G4" s="6" t="n">
        <f aca="false">(((G3*G5)/B3)*(100+C5)/100)*((G3-C1+D2-((D2*G3)/B3)))/G3</f>
        <v>116.613223140496</v>
      </c>
      <c r="H4" s="6"/>
      <c r="I4" s="6"/>
      <c r="AMH4" s="0"/>
      <c r="AMI4" s="0"/>
      <c r="AMJ4" s="0"/>
    </row>
    <row r="5" s="7" customFormat="true" ht="12.75" hidden="false" customHeight="true" outlineLevel="0" collapsed="false">
      <c r="A5" s="8" t="s">
        <v>8</v>
      </c>
      <c r="B5" s="9" t="n">
        <v>0</v>
      </c>
      <c r="C5" s="4" t="n">
        <f aca="false">B5+20</f>
        <v>20</v>
      </c>
      <c r="D5" s="4"/>
      <c r="E5" s="5" t="s">
        <v>9</v>
      </c>
      <c r="F5" s="5"/>
      <c r="G5" s="6" t="n">
        <f aca="false">(B3/B8*B7*((B3/B8*B7/B9+B9)/B9))</f>
        <v>132.892561983471</v>
      </c>
      <c r="H5" s="6"/>
      <c r="I5" s="6"/>
      <c r="AMH5" s="0"/>
      <c r="AMI5" s="0"/>
      <c r="AMJ5" s="0"/>
    </row>
    <row r="6" s="7" customFormat="true" ht="12.75" hidden="false" customHeight="true" outlineLevel="0" collapsed="false">
      <c r="A6" s="8" t="s">
        <v>10</v>
      </c>
      <c r="B6" s="9" t="n">
        <v>0</v>
      </c>
      <c r="C6" s="4" t="n">
        <f aca="false">B6+21</f>
        <v>21</v>
      </c>
      <c r="D6" s="4" t="n">
        <f aca="true">INDEX(J12:J52,ROW(INDIRECT("H"&amp; C6)))</f>
        <v>36</v>
      </c>
      <c r="E6" s="5" t="s">
        <v>11</v>
      </c>
      <c r="F6" s="5"/>
      <c r="G6" s="6" t="n">
        <f aca="false">((G5*(100+C5))/100)</f>
        <v>159.471074380165</v>
      </c>
      <c r="H6" s="6"/>
      <c r="I6" s="6"/>
      <c r="AMH6" s="0"/>
      <c r="AMI6" s="0"/>
      <c r="AMJ6" s="0"/>
    </row>
    <row r="7" s="7" customFormat="true" ht="12.75" hidden="false" customHeight="true" outlineLevel="0" collapsed="false">
      <c r="A7" s="10" t="s">
        <v>12</v>
      </c>
      <c r="B7" s="11" t="n">
        <f aca="false">B8/2</f>
        <v>1</v>
      </c>
      <c r="C7" s="4"/>
      <c r="D7" s="4"/>
      <c r="E7" s="5" t="s">
        <v>13</v>
      </c>
      <c r="F7" s="5"/>
      <c r="G7" s="6" t="n">
        <f aca="false">(G1*167) /((G4*G6) /(G6-(((G6-G4)*10) /D6)))</f>
        <v>31.804211964867</v>
      </c>
      <c r="H7" s="6"/>
      <c r="I7" s="6"/>
      <c r="AMH7" s="0"/>
      <c r="AMI7" s="0"/>
      <c r="AMJ7" s="0"/>
    </row>
    <row r="8" s="7" customFormat="true" ht="12.75" hidden="false" customHeight="true" outlineLevel="0" collapsed="false">
      <c r="A8" s="10" t="s">
        <v>14</v>
      </c>
      <c r="B8" s="11" t="n">
        <f aca="false">B3/B4</f>
        <v>2</v>
      </c>
      <c r="C8" s="4"/>
      <c r="D8" s="4"/>
      <c r="E8" s="5" t="s">
        <v>15</v>
      </c>
      <c r="F8" s="5"/>
      <c r="G8" s="6" t="n">
        <v>80</v>
      </c>
      <c r="H8" s="6"/>
      <c r="I8" s="6"/>
      <c r="AMH8" s="0"/>
      <c r="AMI8" s="0"/>
      <c r="AMJ8" s="0"/>
    </row>
    <row r="9" s="7" customFormat="true" ht="12.75" hidden="false" customHeight="true" outlineLevel="0" collapsed="false">
      <c r="A9" s="10" t="s">
        <v>16</v>
      </c>
      <c r="B9" s="11" t="n">
        <v>11</v>
      </c>
      <c r="C9" s="4"/>
      <c r="D9" s="4"/>
      <c r="E9" s="5" t="s">
        <v>17</v>
      </c>
      <c r="F9" s="5"/>
      <c r="G9" s="6" t="n">
        <f aca="true">INDEX(H12:H91,ROW(INDIRECT("H"&amp; G1)))</f>
        <v>317.870910584318</v>
      </c>
      <c r="H9" s="6"/>
      <c r="I9" s="6"/>
      <c r="AMH9" s="0"/>
      <c r="AMI9" s="0"/>
      <c r="AMJ9" s="0"/>
    </row>
    <row r="10" s="7" customFormat="true" ht="12.75" hidden="false" customHeight="true" outlineLevel="0" collapsed="false">
      <c r="A10" s="10"/>
      <c r="B10" s="11"/>
      <c r="E10" s="5" t="s">
        <v>18</v>
      </c>
      <c r="F10" s="5"/>
      <c r="G10" s="6" t="n">
        <f aca="false">((G1*1670)/(B3*G2/100)+5)/10</f>
        <v>33.9</v>
      </c>
      <c r="H10" s="6"/>
      <c r="I10" s="6"/>
      <c r="AMH10" s="0"/>
      <c r="AMI10" s="0"/>
      <c r="AMJ10" s="0"/>
    </row>
    <row r="11" s="15" customFormat="true" ht="22.7" hidden="false" customHeight="true" outlineLevel="0" collapsed="false">
      <c r="A11" s="12" t="s">
        <v>19</v>
      </c>
      <c r="B11" s="13" t="s">
        <v>20</v>
      </c>
      <c r="C11" s="13" t="s">
        <v>21</v>
      </c>
      <c r="D11" s="13" t="s">
        <v>2</v>
      </c>
      <c r="E11" s="13" t="s">
        <v>22</v>
      </c>
      <c r="F11" s="13" t="s">
        <v>8</v>
      </c>
      <c r="G11" s="14" t="s">
        <v>10</v>
      </c>
      <c r="H11" s="14" t="s">
        <v>23</v>
      </c>
      <c r="I11" s="14"/>
      <c r="J11" s="14" t="s">
        <v>24</v>
      </c>
      <c r="AMH11" s="0"/>
      <c r="AMI11" s="0"/>
      <c r="AMJ11" s="0"/>
    </row>
    <row r="12" customFormat="false" ht="12.75" hidden="false" customHeight="true" outlineLevel="0" collapsed="false">
      <c r="A12" s="16" t="n">
        <v>0</v>
      </c>
      <c r="B12" s="17" t="n">
        <v>0</v>
      </c>
      <c r="C12" s="17" t="n">
        <f aca="false">B12/$B$8</f>
        <v>0</v>
      </c>
      <c r="D12" s="17" t="n">
        <f aca="false">C12-$D$2-$C$1</f>
        <v>-3</v>
      </c>
      <c r="E12" s="17" t="n">
        <f aca="false">D12-((-$D$2-$C$1)*C12)/$B$4</f>
        <v>-3</v>
      </c>
      <c r="F12" s="17" t="n">
        <f aca="false">(E12*$B$7*((E12*$B$7/$B$9+$B$9)/$B$9))*(100+$C$5)/100</f>
        <v>-3.51074380165289</v>
      </c>
      <c r="G12" s="17" t="n">
        <f aca="false">F12*$C$3/($C$3-((($C$3-F12)*10)/$D$6))</f>
        <v>-4.90254106214316</v>
      </c>
      <c r="H12" s="17" t="n">
        <f aca="false">F12*$G$7*$G$8/960</f>
        <v>-9.30470333517598</v>
      </c>
      <c r="I12" s="17"/>
      <c r="J12" s="18" t="n">
        <v>160</v>
      </c>
    </row>
    <row r="13" customFormat="false" ht="13.5" hidden="false" customHeight="true" outlineLevel="0" collapsed="false">
      <c r="A13" s="16" t="n">
        <v>1</v>
      </c>
      <c r="B13" s="17" t="n">
        <v>11.1111111111111</v>
      </c>
      <c r="C13" s="17" t="n">
        <f aca="false">B13/$B$8</f>
        <v>5.55555555555555</v>
      </c>
      <c r="D13" s="17" t="n">
        <f aca="false">C13-$D$2-$C$1</f>
        <v>2.55555555555555</v>
      </c>
      <c r="E13" s="17" t="n">
        <f aca="false">D13-((-$D$2-$C$1)*C13)/$B$4</f>
        <v>2.76388888888888</v>
      </c>
      <c r="F13" s="17" t="n">
        <f aca="false">(E13*$B$7*((E13*$B$7/$B$9+$B$9)/$B$9))*(100+$C$5)/100</f>
        <v>3.39242615549433</v>
      </c>
      <c r="G13" s="17" t="n">
        <f aca="false">F13*$C$3/($C$3-((($C$3-F13)*10)/$D$6))</f>
        <v>4.65908519200308</v>
      </c>
      <c r="H13" s="17" t="n">
        <f aca="false">F13*$G$7*$G$8/960</f>
        <v>8.99112004370839</v>
      </c>
      <c r="I13" s="17"/>
      <c r="J13" s="18" t="n">
        <v>138</v>
      </c>
    </row>
    <row r="14" customFormat="false" ht="12.75" hidden="false" customHeight="true" outlineLevel="0" collapsed="false">
      <c r="A14" s="16" t="n">
        <v>2</v>
      </c>
      <c r="B14" s="17" t="n">
        <v>21.1111111111111</v>
      </c>
      <c r="C14" s="17" t="n">
        <f aca="false">B14/$B$8</f>
        <v>10.5555555555556</v>
      </c>
      <c r="D14" s="17" t="n">
        <f aca="false">C14-$D$2-$C$1</f>
        <v>7.55555555555555</v>
      </c>
      <c r="E14" s="17" t="n">
        <f aca="false">D14-((-$D$2-$C$1)*C14)/$B$4</f>
        <v>7.95138888888888</v>
      </c>
      <c r="F14" s="17" t="n">
        <f aca="false">(E14*$B$7*((E14*$B$7/$B$9+$B$9)/$B$9))*(100+$C$5)/100</f>
        <v>10.1686873469544</v>
      </c>
      <c r="G14" s="17" t="n">
        <f aca="false">F14*$C$3/($C$3-((($C$3-F14)*10)/$D$6))</f>
        <v>13.7426812116117</v>
      </c>
      <c r="H14" s="17" t="n">
        <f aca="false">F14*$G$7*$G$8/960</f>
        <v>26.9505906489165</v>
      </c>
      <c r="I14" s="17"/>
      <c r="J14" s="18" t="n">
        <v>120</v>
      </c>
    </row>
    <row r="15" customFormat="false" ht="12.75" hidden="false" customHeight="true" outlineLevel="0" collapsed="false">
      <c r="A15" s="16" t="n">
        <v>3</v>
      </c>
      <c r="B15" s="17" t="n">
        <v>31.1111111111111</v>
      </c>
      <c r="C15" s="17" t="n">
        <f aca="false">B15/$B$8</f>
        <v>15.5555555555555</v>
      </c>
      <c r="D15" s="17" t="n">
        <f aca="false">C15-$D$2-$C$1</f>
        <v>12.5555555555556</v>
      </c>
      <c r="E15" s="17" t="n">
        <f aca="false">D15-((-$D$2-$C$1)*C15)/$B$4</f>
        <v>13.1388888888889</v>
      </c>
      <c r="F15" s="17" t="n">
        <f aca="false">(E15*$B$7*((E15*$B$7/$B$9+$B$9)/$B$9))*(100+$C$5)/100</f>
        <v>17.4787037037037</v>
      </c>
      <c r="G15" s="17" t="n">
        <f aca="false">F15*$C$3/($C$3-((($C$3-F15)*10)/$D$6))</f>
        <v>23.2223336255674</v>
      </c>
      <c r="H15" s="17" t="n">
        <f aca="false">F15*$G$7*$G$8/960</f>
        <v>46.3246997886416</v>
      </c>
      <c r="I15" s="17"/>
      <c r="J15" s="18" t="n">
        <v>107</v>
      </c>
    </row>
    <row r="16" customFormat="false" ht="12.75" hidden="false" customHeight="true" outlineLevel="0" collapsed="false">
      <c r="A16" s="16" t="n">
        <v>4</v>
      </c>
      <c r="B16" s="17" t="n">
        <v>40</v>
      </c>
      <c r="C16" s="17" t="n">
        <f aca="false">B16/$B$8</f>
        <v>20</v>
      </c>
      <c r="D16" s="17" t="n">
        <f aca="false">C16-$D$2-$C$1</f>
        <v>17</v>
      </c>
      <c r="E16" s="17" t="n">
        <f aca="false">D16-((-$D$2-$C$1)*C16)/$B$4</f>
        <v>17.75</v>
      </c>
      <c r="F16" s="17" t="n">
        <f aca="false">(E16*$B$7*((E16*$B$7/$B$9+$B$9)/$B$9))*(100+$C$5)/100</f>
        <v>24.4245867768595</v>
      </c>
      <c r="G16" s="17" t="n">
        <f aca="false">F16*$C$3/($C$3-((($C$3-F16)*10)/$D$6))</f>
        <v>31.937305856739</v>
      </c>
      <c r="H16" s="17" t="n">
        <f aca="false">F16*$G$7*$G$8/960</f>
        <v>64.7337279171274</v>
      </c>
      <c r="I16" s="17"/>
      <c r="J16" s="18" t="n">
        <v>96.4084378464438</v>
      </c>
    </row>
    <row r="17" customFormat="false" ht="12.75" hidden="false" customHeight="true" outlineLevel="0" collapsed="false">
      <c r="A17" s="16" t="n">
        <v>5</v>
      </c>
      <c r="B17" s="17" t="n">
        <v>48.8888888888889</v>
      </c>
      <c r="C17" s="17" t="n">
        <f aca="false">B17/$B$8</f>
        <v>24.4444444444444</v>
      </c>
      <c r="D17" s="17" t="n">
        <f aca="false">C17-$D$2-$C$1</f>
        <v>21.4444444444444</v>
      </c>
      <c r="E17" s="17" t="n">
        <f aca="false">D17-((-$D$2-$C$1)*C17)/$B$4</f>
        <v>22.3611111111111</v>
      </c>
      <c r="F17" s="17" t="n">
        <f aca="false">(E17*$B$7*((E17*$B$7/$B$9+$B$9)/$B$9))*(100+$C$5)/100</f>
        <v>31.7922023262932</v>
      </c>
      <c r="G17" s="17" t="n">
        <f aca="false">F17*$C$3/($C$3-((($C$3-F17)*10)/$D$6))</f>
        <v>40.8850293738629</v>
      </c>
      <c r="H17" s="17" t="n">
        <f aca="false">F17*$G$7*$G$8/960</f>
        <v>84.2604951346141</v>
      </c>
      <c r="I17" s="17"/>
      <c r="J17" s="18" t="n">
        <v>87.644034405858</v>
      </c>
    </row>
    <row r="18" customFormat="false" ht="12.75" hidden="false" customHeight="true" outlineLevel="0" collapsed="false">
      <c r="A18" s="16" t="n">
        <v>6</v>
      </c>
      <c r="B18" s="17" t="n">
        <v>57.7777777777778</v>
      </c>
      <c r="C18" s="17" t="n">
        <f aca="false">B18/$B$8</f>
        <v>28.8888888888889</v>
      </c>
      <c r="D18" s="17" t="n">
        <f aca="false">C18-$D$2-$C$1</f>
        <v>25.8888888888889</v>
      </c>
      <c r="E18" s="17" t="n">
        <f aca="false">D18-((-$D$2-$C$1)*C18)/$B$4</f>
        <v>26.9722222222222</v>
      </c>
      <c r="F18" s="17" t="n">
        <f aca="false">(E18*$B$7*((E18*$B$7/$B$9+$B$9)/$B$9))*(100+$C$5)/100</f>
        <v>39.5815503520049</v>
      </c>
      <c r="G18" s="17" t="n">
        <f aca="false">F18*$C$3/($C$3-((($C$3-F18)*10)/$D$6))</f>
        <v>50.0292539065603</v>
      </c>
      <c r="H18" s="17" t="n">
        <f aca="false">F18*$G$7*$G$8/960</f>
        <v>104.905001441102</v>
      </c>
      <c r="I18" s="17"/>
      <c r="J18" s="18" t="n">
        <v>80.4073710145486</v>
      </c>
    </row>
    <row r="19" customFormat="false" ht="12.75" hidden="false" customHeight="true" outlineLevel="0" collapsed="false">
      <c r="A19" s="16" t="n">
        <v>7</v>
      </c>
      <c r="B19" s="17" t="n">
        <v>66.6666666666667</v>
      </c>
      <c r="C19" s="17" t="n">
        <f aca="false">B19/$B$8</f>
        <v>33.3333333333333</v>
      </c>
      <c r="D19" s="17" t="n">
        <f aca="false">C19-$D$2-$C$1</f>
        <v>30.3333333333333</v>
      </c>
      <c r="E19" s="17" t="n">
        <f aca="false">D19-((-$D$2-$C$1)*C19)/$B$4</f>
        <v>31.5833333333333</v>
      </c>
      <c r="F19" s="17" t="n">
        <f aca="false">(E19*$B$7*((E19*$B$7/$B$9+$B$9)/$B$9))*(100+$C$5)/100</f>
        <v>47.7926308539945</v>
      </c>
      <c r="G19" s="17" t="n">
        <f aca="false">F19*$C$3/($C$3-((($C$3-F19)*10)/$D$6))</f>
        <v>59.3350303095064</v>
      </c>
      <c r="H19" s="17" t="n">
        <f aca="false">F19*$G$7*$G$8/960</f>
        <v>126.667246836591</v>
      </c>
      <c r="I19" s="17"/>
      <c r="J19" s="18" t="n">
        <v>74.4512694579154</v>
      </c>
    </row>
    <row r="20" customFormat="false" ht="12.75" hidden="false" customHeight="true" outlineLevel="0" collapsed="false">
      <c r="A20" s="16" t="n">
        <v>8</v>
      </c>
      <c r="B20" s="17" t="n">
        <v>75.5555555555556</v>
      </c>
      <c r="C20" s="17" t="n">
        <f aca="false">B20/$B$8</f>
        <v>37.7777777777778</v>
      </c>
      <c r="D20" s="17" t="n">
        <f aca="false">C20-$D$2-$C$1</f>
        <v>34.7777777777778</v>
      </c>
      <c r="E20" s="17" t="n">
        <f aca="false">D20-((-$D$2-$C$1)*C20)/$B$4</f>
        <v>36.1944444444445</v>
      </c>
      <c r="F20" s="17" t="n">
        <f aca="false">(E20*$B$7*((E20*$B$7/$B$9+$B$9)/$B$9))*(100+$C$5)/100</f>
        <v>56.425443832262</v>
      </c>
      <c r="G20" s="17" t="n">
        <f aca="false">F20*$C$3/($C$3-((($C$3-F20)*10)/$D$6))</f>
        <v>68.7689158851519</v>
      </c>
      <c r="H20" s="17" t="n">
        <f aca="false">F20*$G$7*$G$8/960</f>
        <v>149.54723132108</v>
      </c>
      <c r="I20" s="17"/>
      <c r="J20" s="18" t="n">
        <v>70.2370466584107</v>
      </c>
    </row>
    <row r="21" customFormat="false" ht="12.75" hidden="false" customHeight="true" outlineLevel="0" collapsed="false">
      <c r="A21" s="16" t="n">
        <v>9</v>
      </c>
      <c r="B21" s="17" t="n">
        <v>83.3333333333333</v>
      </c>
      <c r="C21" s="17" t="n">
        <f aca="false">B21/$B$8</f>
        <v>41.6666666666667</v>
      </c>
      <c r="D21" s="17" t="n">
        <f aca="false">C21-$D$2-$C$1</f>
        <v>38.6666666666666</v>
      </c>
      <c r="E21" s="17" t="n">
        <f aca="false">D21-((-$D$2-$C$1)*C21)/$B$4</f>
        <v>40.2291666666667</v>
      </c>
      <c r="F21" s="17" t="n">
        <f aca="false">(E21*$B$7*((E21*$B$7/$B$9+$B$9)/$B$9))*(100+$C$5)/100</f>
        <v>64.3251076101928</v>
      </c>
      <c r="G21" s="17" t="n">
        <f aca="false">F21*$C$3/($C$3-((($C$3-F21)*10)/$D$6))</f>
        <v>77.1036352565988</v>
      </c>
      <c r="H21" s="17" t="n">
        <f aca="false">F21*$G$7*$G$8/960</f>
        <v>170.484113091454</v>
      </c>
      <c r="I21" s="17"/>
      <c r="J21" s="18" t="n">
        <v>66.2613647720856</v>
      </c>
    </row>
    <row r="22" customFormat="false" ht="12.75" hidden="false" customHeight="true" outlineLevel="0" collapsed="false">
      <c r="A22" s="16" t="n">
        <v>10</v>
      </c>
      <c r="B22" s="17" t="n">
        <v>91.1111111111111</v>
      </c>
      <c r="C22" s="17" t="n">
        <f aca="false">B22/$B$8</f>
        <v>45.5555555555556</v>
      </c>
      <c r="D22" s="17" t="n">
        <f aca="false">C22-$D$2-$C$1</f>
        <v>42.5555555555555</v>
      </c>
      <c r="E22" s="17" t="n">
        <f aca="false">D22-((-$D$2-$C$1)*C22)/$B$4</f>
        <v>44.2638888888889</v>
      </c>
      <c r="F22" s="17" t="n">
        <f aca="false">(E22*$B$7*((E22*$B$7/$B$9+$B$9)/$B$9))*(100+$C$5)/100</f>
        <v>72.5476603152739</v>
      </c>
      <c r="G22" s="17" t="n">
        <f aca="false">F22*$C$3/($C$3-((($C$3-F22)*10)/$D$6))</f>
        <v>85.4919273178146</v>
      </c>
      <c r="H22" s="17" t="n">
        <f aca="false">F22*$G$7*$G$8/960</f>
        <v>192.276763851845</v>
      </c>
      <c r="I22" s="17"/>
      <c r="J22" s="18" t="n">
        <v>62.5107214830996</v>
      </c>
    </row>
    <row r="23" customFormat="false" ht="12.75" hidden="false" customHeight="true" outlineLevel="0" collapsed="false">
      <c r="A23" s="16" t="n">
        <v>11</v>
      </c>
      <c r="B23" s="17" t="n">
        <v>97.7777777777778</v>
      </c>
      <c r="C23" s="17" t="n">
        <f aca="false">B23/$B$8</f>
        <v>48.8888888888889</v>
      </c>
      <c r="D23" s="17" t="n">
        <f aca="false">C23-$D$2-$C$1</f>
        <v>45.8888888888889</v>
      </c>
      <c r="E23" s="17" t="n">
        <f aca="false">D23-((-$D$2-$C$1)*C23)/$B$4</f>
        <v>47.7222222222222</v>
      </c>
      <c r="F23" s="17" t="n">
        <f aca="false">(E23*$B$7*((E23*$B$7/$B$9+$B$9)/$B$9))*(100+$C$5)/100</f>
        <v>79.8525558616468</v>
      </c>
      <c r="G23" s="17" t="n">
        <f aca="false">F23*$C$3/($C$3-((($C$3-F23)*10)/$D$6))</f>
        <v>92.7100552137682</v>
      </c>
      <c r="H23" s="17" t="n">
        <f aca="false">F23*$G$7*$G$8/960</f>
        <v>211.637301046683</v>
      </c>
      <c r="I23" s="17"/>
      <c r="J23" s="18" t="n">
        <v>58.9723787576411</v>
      </c>
    </row>
    <row r="24" customFormat="false" ht="12.75" hidden="false" customHeight="true" outlineLevel="0" collapsed="false">
      <c r="A24" s="16" t="n">
        <v>12</v>
      </c>
      <c r="B24" s="17" t="n">
        <v>103.333333333333</v>
      </c>
      <c r="C24" s="17" t="n">
        <f aca="false">B24/$B$8</f>
        <v>51.6666666666665</v>
      </c>
      <c r="D24" s="17" t="n">
        <f aca="false">C24-$D$2-$C$1</f>
        <v>48.6666666666665</v>
      </c>
      <c r="E24" s="17" t="n">
        <f aca="false">D24-((-$D$2-$C$1)*C24)/$B$4</f>
        <v>50.6041666666665</v>
      </c>
      <c r="F24" s="17" t="n">
        <f aca="false">(E24*$B$7*((E24*$B$7/$B$9+$B$9)/$B$9))*(100+$C$5)/100</f>
        <v>86.1211819903577</v>
      </c>
      <c r="G24" s="17" t="n">
        <f aca="false">F24*$C$3/($C$3-((($C$3-F24)*10)/$D$6))</f>
        <v>98.7363196890628</v>
      </c>
      <c r="H24" s="17" t="n">
        <f aca="false">F24*$G$7*$G$8/960</f>
        <v>228.251360557186</v>
      </c>
      <c r="I24" s="17"/>
      <c r="J24" s="18" t="n">
        <v>55.6343195826803</v>
      </c>
    </row>
    <row r="25" customFormat="false" ht="12.75" hidden="false" customHeight="true" outlineLevel="0" collapsed="false">
      <c r="A25" s="16" t="n">
        <v>13</v>
      </c>
      <c r="B25" s="17" t="n">
        <v>108</v>
      </c>
      <c r="C25" s="17" t="n">
        <f aca="false">B25/$B$8</f>
        <v>54</v>
      </c>
      <c r="D25" s="17" t="n">
        <f aca="false">C25-$D$2-$C$1</f>
        <v>51</v>
      </c>
      <c r="E25" s="17" t="n">
        <f aca="false">D25-((-$D$2-$C$1)*C25)/$B$4</f>
        <v>53.025</v>
      </c>
      <c r="F25" s="17" t="n">
        <f aca="false">(E25*$B$7*((E25*$B$7/$B$9+$B$9)/$B$9))*(100+$C$5)/100</f>
        <v>91.5141384297521</v>
      </c>
      <c r="G25" s="17" t="n">
        <f aca="false">F25*$C$3/($C$3-((($C$3-F25)*10)/$D$6))</f>
        <v>103.801318990014</v>
      </c>
      <c r="H25" s="17" t="n">
        <f aca="false">F25*$G$7*$G$8/960</f>
        <v>242.544588033502</v>
      </c>
      <c r="I25" s="17"/>
      <c r="J25" s="18" t="n">
        <v>52.485207153472</v>
      </c>
    </row>
    <row r="26" customFormat="false" ht="12.75" hidden="false" customHeight="true" outlineLevel="0" collapsed="false">
      <c r="A26" s="16" t="n">
        <v>14</v>
      </c>
      <c r="B26" s="17" t="n">
        <v>112.222222222222</v>
      </c>
      <c r="C26" s="17" t="n">
        <f aca="false">B26/$B$8</f>
        <v>56.111111111111</v>
      </c>
      <c r="D26" s="17" t="n">
        <f aca="false">C26-$D$2-$C$1</f>
        <v>53.111111111111</v>
      </c>
      <c r="E26" s="17" t="n">
        <f aca="false">D26-((-$D$2-$C$1)*C26)/$B$4</f>
        <v>55.2152777777777</v>
      </c>
      <c r="F26" s="17" t="n">
        <f aca="false">(E26*$B$7*((E26*$B$7/$B$9+$B$9)/$B$9))*(100+$C$5)/100</f>
        <v>96.4936414332719</v>
      </c>
      <c r="G26" s="17" t="n">
        <f aca="false">F26*$C$3/($C$3-((($C$3-F26)*10)/$D$6))</f>
        <v>108.383100742806</v>
      </c>
      <c r="H26" s="17" t="n">
        <f aca="false">F26*$G$7*$G$8/960</f>
        <v>255.742018783805</v>
      </c>
      <c r="I26" s="17"/>
      <c r="J26" s="18" t="n">
        <v>49.5143463712</v>
      </c>
    </row>
    <row r="27" customFormat="false" ht="12.75" hidden="false" customHeight="true" outlineLevel="0" collapsed="false">
      <c r="A27" s="16" t="n">
        <v>15</v>
      </c>
      <c r="B27" s="17" t="n">
        <v>115.555555555556</v>
      </c>
      <c r="C27" s="17" t="n">
        <f aca="false">B27/$B$8</f>
        <v>57.777777777778</v>
      </c>
      <c r="D27" s="17" t="n">
        <f aca="false">C27-$D$2-$C$1</f>
        <v>54.777777777778</v>
      </c>
      <c r="E27" s="17" t="n">
        <f aca="false">D27-((-$D$2-$C$1)*C27)/$B$4</f>
        <v>56.9444444444447</v>
      </c>
      <c r="F27" s="17" t="n">
        <f aca="false">(E27*$B$7*((E27*$B$7/$B$9+$B$9)/$B$9))*(100+$C$5)/100</f>
        <v>100.492041628406</v>
      </c>
      <c r="G27" s="17" t="n">
        <f aca="false">F27*$C$3/($C$3-((($C$3-F27)*10)/$D$6))</f>
        <v>111.998020489103</v>
      </c>
      <c r="H27" s="17" t="n">
        <f aca="false">F27*$G$7*$G$8/960</f>
        <v>266.339182727672</v>
      </c>
      <c r="I27" s="17"/>
      <c r="J27" s="18" t="n">
        <v>46.71164752</v>
      </c>
    </row>
    <row r="28" customFormat="false" ht="12.75" hidden="false" customHeight="true" outlineLevel="0" collapsed="false">
      <c r="A28" s="16" t="n">
        <v>16</v>
      </c>
      <c r="B28" s="17" t="n">
        <v>118.444444444444</v>
      </c>
      <c r="C28" s="17" t="n">
        <f aca="false">B28/$B$8</f>
        <v>59.222222222222</v>
      </c>
      <c r="D28" s="17" t="n">
        <f aca="false">C28-$D$2-$C$1</f>
        <v>56.222222222222</v>
      </c>
      <c r="E28" s="17" t="n">
        <f aca="false">D28-((-$D$2-$C$1)*C28)/$B$4</f>
        <v>58.4430555555553</v>
      </c>
      <c r="F28" s="17" t="n">
        <f aca="false">(E28*$B$7*((E28*$B$7/$B$9+$B$9)/$B$9))*(100+$C$5)/100</f>
        <v>104.005293866697</v>
      </c>
      <c r="G28" s="17" t="n">
        <f aca="false">F28*$C$3/($C$3-((($C$3-F28)*10)/$D$6))</f>
        <v>115.128317662675</v>
      </c>
      <c r="H28" s="17" t="n">
        <f aca="false">F28*$G$7*$G$8/960</f>
        <v>275.650534300392</v>
      </c>
      <c r="I28" s="17"/>
      <c r="J28" s="18" t="n">
        <v>44.067592</v>
      </c>
    </row>
    <row r="29" customFormat="false" ht="12.75" hidden="false" customHeight="true" outlineLevel="0" collapsed="false">
      <c r="A29" s="16" t="n">
        <v>17</v>
      </c>
      <c r="B29" s="17" t="n">
        <v>120.888888888889</v>
      </c>
      <c r="C29" s="17" t="n">
        <f aca="false">B29/$B$8</f>
        <v>60.4444444444445</v>
      </c>
      <c r="D29" s="17" t="n">
        <f aca="false">C29-$D$2-$C$1</f>
        <v>57.4444444444445</v>
      </c>
      <c r="E29" s="17" t="n">
        <f aca="false">D29-((-$D$2-$C$1)*C29)/$B$4</f>
        <v>59.7111111111112</v>
      </c>
      <c r="F29" s="17" t="n">
        <f aca="false">(E29*$B$7*((E29*$B$7/$B$9+$B$9)/$B$9))*(100+$C$5)/100</f>
        <v>107.01283868993</v>
      </c>
      <c r="G29" s="17" t="n">
        <f aca="false">F29*$C$3/($C$3-((($C$3-F29)*10)/$D$6))</f>
        <v>117.774532955565</v>
      </c>
      <c r="H29" s="17" t="n">
        <f aca="false">F29*$G$7*$G$8/960</f>
        <v>283.621583721387</v>
      </c>
      <c r="I29" s="17"/>
      <c r="J29" s="18" t="n">
        <v>41.5732</v>
      </c>
    </row>
    <row r="30" customFormat="false" ht="12.75" hidden="false" customHeight="true" outlineLevel="0" collapsed="false">
      <c r="A30" s="16" t="n">
        <v>18</v>
      </c>
      <c r="B30" s="17" t="n">
        <v>123</v>
      </c>
      <c r="C30" s="17" t="n">
        <f aca="false">B30/$B$8</f>
        <v>61.5</v>
      </c>
      <c r="D30" s="17" t="n">
        <f aca="false">C30-$D$2-$C$1</f>
        <v>58.5</v>
      </c>
      <c r="E30" s="17" t="n">
        <f aca="false">D30-((-$D$2-$C$1)*C30)/$B$4</f>
        <v>60.80625</v>
      </c>
      <c r="F30" s="17" t="n">
        <f aca="false">(E30*$B$7*((E30*$B$7/$B$9+$B$9)/$B$9))*(100+$C$5)/100</f>
        <v>109.635930139463</v>
      </c>
      <c r="G30" s="17" t="n">
        <f aca="false">F30*$C$3/($C$3-((($C$3-F30)*10)/$D$6))</f>
        <v>120.057695774883</v>
      </c>
      <c r="H30" s="17" t="n">
        <f aca="false">F30*$G$7*$G$8/960</f>
        <v>290.573696760069</v>
      </c>
      <c r="I30" s="17"/>
      <c r="J30" s="18" t="n">
        <v>39.22</v>
      </c>
    </row>
    <row r="31" customFormat="false" ht="12.75" hidden="false" customHeight="true" outlineLevel="0" collapsed="false">
      <c r="A31" s="16" t="n">
        <v>19</v>
      </c>
      <c r="B31" s="17" t="n">
        <v>124.888888888889</v>
      </c>
      <c r="C31" s="17" t="n">
        <f aca="false">B31/$B$8</f>
        <v>62.4444444444445</v>
      </c>
      <c r="D31" s="17" t="n">
        <f aca="false">C31-$D$2-$C$1</f>
        <v>59.4444444444445</v>
      </c>
      <c r="E31" s="17" t="n">
        <f aca="false">D31-((-$D$2-$C$1)*C31)/$B$4</f>
        <v>61.7861111111112</v>
      </c>
      <c r="F31" s="17" t="n">
        <f aca="false">(E31*$B$7*((E31*$B$7/$B$9+$B$9)/$B$9))*(100+$C$5)/100</f>
        <v>112.003070783594</v>
      </c>
      <c r="G31" s="17" t="n">
        <f aca="false">F31*$C$3/($C$3-((($C$3-F31)*10)/$D$6))</f>
        <v>122.098552865882</v>
      </c>
      <c r="H31" s="17" t="n">
        <f aca="false">F31*$G$7*$G$8/960</f>
        <v>296.847450326452</v>
      </c>
      <c r="I31" s="17"/>
      <c r="J31" s="16" t="n">
        <v>37</v>
      </c>
    </row>
    <row r="32" customFormat="false" ht="12.75" hidden="false" customHeight="true" outlineLevel="0" collapsed="false">
      <c r="A32" s="16" t="n">
        <v>20</v>
      </c>
      <c r="B32" s="17" t="n">
        <v>126.666666666667</v>
      </c>
      <c r="C32" s="17" t="n">
        <f aca="false">B32/$B$8</f>
        <v>63.3333333333335</v>
      </c>
      <c r="D32" s="17" t="n">
        <f aca="false">C32-$D$2-$C$1</f>
        <v>60.3333333333335</v>
      </c>
      <c r="E32" s="17" t="n">
        <f aca="false">D32-((-$D$2-$C$1)*C32)/$B$4</f>
        <v>62.7083333333335</v>
      </c>
      <c r="F32" s="17" t="n">
        <f aca="false">(E32*$B$7*((E32*$B$7/$B$9+$B$9)/$B$9))*(100+$C$5)/100</f>
        <v>114.248364325069</v>
      </c>
      <c r="G32" s="17" t="n">
        <f aca="false">F32*$C$3/($C$3-((($C$3-F32)*10)/$D$6))</f>
        <v>124.017475460296</v>
      </c>
      <c r="H32" s="17" t="n">
        <f aca="false">F32*$G$7*$G$8/960</f>
        <v>302.798266302821</v>
      </c>
      <c r="I32" s="17"/>
      <c r="J32" s="16" t="n">
        <v>36</v>
      </c>
    </row>
    <row r="33" customFormat="false" ht="12.75" hidden="false" customHeight="true" outlineLevel="0" collapsed="false">
      <c r="A33" s="16" t="n">
        <v>21</v>
      </c>
      <c r="B33" s="17" t="n">
        <v>128.222222222222</v>
      </c>
      <c r="C33" s="17" t="n">
        <f aca="false">B33/$B$8</f>
        <v>64.111111111111</v>
      </c>
      <c r="D33" s="17" t="n">
        <f aca="false">C33-$D$2-$C$1</f>
        <v>61.111111111111</v>
      </c>
      <c r="E33" s="17" t="n">
        <f aca="false">D33-((-$D$2-$C$1)*C33)/$B$4</f>
        <v>63.5152777777777</v>
      </c>
      <c r="F33" s="17" t="n">
        <f aca="false">(E33*$B$7*((E33*$B$7/$B$9+$B$9)/$B$9))*(100+$C$5)/100</f>
        <v>116.226834270737</v>
      </c>
      <c r="G33" s="17" t="n">
        <f aca="false">F33*$C$3/($C$3-((($C$3-F33)*10)/$D$6))</f>
        <v>125.694905698766</v>
      </c>
      <c r="H33" s="17" t="n">
        <f aca="false">F33*$G$7*$G$8/960</f>
        <v>308.041906096</v>
      </c>
      <c r="I33" s="17"/>
      <c r="J33" s="16" t="n">
        <v>35</v>
      </c>
      <c r="L33" s="19"/>
    </row>
    <row r="34" customFormat="false" ht="12.75" hidden="false" customHeight="true" outlineLevel="0" collapsed="false">
      <c r="A34" s="16" t="n">
        <v>22</v>
      </c>
      <c r="B34" s="17" t="n">
        <v>129.777777777778</v>
      </c>
      <c r="C34" s="17" t="n">
        <f aca="false">B34/$B$8</f>
        <v>64.888888888889</v>
      </c>
      <c r="D34" s="17" t="n">
        <f aca="false">C34-$D$2-$C$1</f>
        <v>61.888888888889</v>
      </c>
      <c r="E34" s="17" t="n">
        <f aca="false">D34-((-$D$2-$C$1)*C34)/$B$4</f>
        <v>64.3222222222223</v>
      </c>
      <c r="F34" s="17" t="n">
        <f aca="false">(E34*$B$7*((E34*$B$7/$B$9+$B$9)/$B$9))*(100+$C$5)/100</f>
        <v>118.218219773493</v>
      </c>
      <c r="G34" s="17" t="n">
        <f aca="false">F34*$C$3/($C$3-((($C$3-F34)*10)/$D$6))</f>
        <v>127.370707301172</v>
      </c>
      <c r="H34" s="17" t="n">
        <f aca="false">F34*$G$7*$G$8/960</f>
        <v>313.319776648783</v>
      </c>
      <c r="I34" s="17"/>
      <c r="J34" s="16" t="n">
        <v>34</v>
      </c>
      <c r="L34" s="19"/>
    </row>
    <row r="35" customFormat="false" ht="12.75" hidden="false" customHeight="true" outlineLevel="0" collapsed="false">
      <c r="A35" s="16" t="n">
        <v>23</v>
      </c>
      <c r="B35" s="17" t="n">
        <v>131.111111111111</v>
      </c>
      <c r="C35" s="17" t="n">
        <f aca="false">B35/$B$8</f>
        <v>65.5555555555555</v>
      </c>
      <c r="D35" s="17" t="n">
        <f aca="false">C35-$D$2-$C$1</f>
        <v>62.5555555555555</v>
      </c>
      <c r="E35" s="17" t="n">
        <f aca="false">D35-((-$D$2-$C$1)*C35)/$B$4</f>
        <v>65.0138888888888</v>
      </c>
      <c r="F35" s="17" t="n">
        <f aca="false">(E35*$B$7*((E35*$B$7/$B$9+$B$9)/$B$9))*(100+$C$5)/100</f>
        <v>119.935401362106</v>
      </c>
      <c r="G35" s="17" t="n">
        <f aca="false">F35*$C$3/($C$3-((($C$3-F35)*10)/$D$6))</f>
        <v>128.805734129316</v>
      </c>
      <c r="H35" s="17" t="n">
        <f aca="false">F35*$G$7*$G$8/960</f>
        <v>317.870910584318</v>
      </c>
      <c r="I35" s="17"/>
      <c r="J35" s="16" t="n">
        <v>33</v>
      </c>
      <c r="L35" s="19"/>
    </row>
    <row r="36" customFormat="false" ht="12.75" hidden="false" customHeight="true" outlineLevel="0" collapsed="false">
      <c r="A36" s="16" t="n">
        <v>24</v>
      </c>
      <c r="B36" s="17" t="n">
        <v>132.444444444444</v>
      </c>
      <c r="C36" s="17" t="n">
        <f aca="false">B36/$B$8</f>
        <v>66.222222222222</v>
      </c>
      <c r="D36" s="17" t="n">
        <f aca="false">C36-$D$2-$C$1</f>
        <v>63.222222222222</v>
      </c>
      <c r="E36" s="17" t="n">
        <f aca="false">D36-((-$D$2-$C$1)*C36)/$B$4</f>
        <v>65.7055555555553</v>
      </c>
      <c r="F36" s="17" t="n">
        <f aca="false">(E36*$B$7*((E36*$B$7/$B$9+$B$9)/$B$9))*(100+$C$5)/100</f>
        <v>121.662071931435</v>
      </c>
      <c r="G36" s="17" t="n">
        <f aca="false">F36*$C$3/($C$3-((($C$3-F36)*10)/$D$6))</f>
        <v>130.239424600383</v>
      </c>
      <c r="H36" s="17" t="n">
        <f aca="false">F36*$G$7*$G$8/960</f>
        <v>322.447193649355</v>
      </c>
      <c r="I36" s="17"/>
      <c r="J36" s="16" t="n">
        <v>32</v>
      </c>
      <c r="L36" s="19"/>
    </row>
    <row r="37" customFormat="false" ht="12.75" hidden="false" customHeight="true" outlineLevel="0" collapsed="false">
      <c r="A37" s="16" t="n">
        <v>25</v>
      </c>
      <c r="B37" s="17" t="n">
        <v>133.555555555556</v>
      </c>
      <c r="C37" s="17" t="n">
        <f aca="false">B37/$B$8</f>
        <v>66.777777777778</v>
      </c>
      <c r="D37" s="17" t="n">
        <f aca="false">C37-$D$2-$C$1</f>
        <v>63.777777777778</v>
      </c>
      <c r="E37" s="17" t="n">
        <f aca="false">D37-((-$D$2-$C$1)*C37)/$B$4</f>
        <v>66.2819444444447</v>
      </c>
      <c r="F37" s="17" t="n">
        <f aca="false">(E37*$B$7*((E37*$B$7/$B$9+$B$9)/$B$9))*(100+$C$5)/100</f>
        <v>123.10821259948</v>
      </c>
      <c r="G37" s="17" t="n">
        <f aca="false">F37*$C$3/($C$3-((($C$3-F37)*10)/$D$6))</f>
        <v>131.433100357854</v>
      </c>
      <c r="H37" s="17" t="n">
        <f aca="false">F37*$G$7*$G$8/960</f>
        <v>326.279974010815</v>
      </c>
      <c r="I37" s="17"/>
      <c r="J37" s="16" t="n">
        <v>31</v>
      </c>
      <c r="L37" s="19"/>
    </row>
    <row r="38" customFormat="false" ht="12.75" hidden="false" customHeight="true" outlineLevel="0" collapsed="false">
      <c r="A38" s="16" t="n">
        <v>26</v>
      </c>
      <c r="B38" s="17" t="n">
        <v>134.666666666667</v>
      </c>
      <c r="C38" s="17" t="n">
        <f aca="false">B38/$B$8</f>
        <v>67.3333333333335</v>
      </c>
      <c r="D38" s="17" t="n">
        <f aca="false">C38-$D$2-$C$1</f>
        <v>64.3333333333335</v>
      </c>
      <c r="E38" s="17" t="n">
        <f aca="false">D38-((-$D$2-$C$1)*C38)/$B$4</f>
        <v>66.8583333333335</v>
      </c>
      <c r="F38" s="17" t="n">
        <f aca="false">(E38*$B$7*((E38*$B$7/$B$9+$B$9)/$B$9))*(100+$C$5)/100</f>
        <v>124.560942837466</v>
      </c>
      <c r="G38" s="17" t="n">
        <f aca="false">F38*$C$3/($C$3-((($C$3-F38)*10)/$D$6))</f>
        <v>132.625768383438</v>
      </c>
      <c r="H38" s="17" t="n">
        <f aca="false">F38*$G$7*$G$8/960</f>
        <v>330.130219045538</v>
      </c>
      <c r="I38" s="17"/>
      <c r="J38" s="16" t="n">
        <v>30</v>
      </c>
      <c r="L38" s="19"/>
    </row>
    <row r="39" customFormat="false" ht="12.75" hidden="false" customHeight="true" outlineLevel="0" collapsed="false">
      <c r="A39" s="16" t="n">
        <v>27</v>
      </c>
      <c r="B39" s="17" t="n">
        <v>135.555555555556</v>
      </c>
      <c r="C39" s="17" t="n">
        <f aca="false">B39/$B$8</f>
        <v>67.777777777778</v>
      </c>
      <c r="D39" s="17" t="n">
        <f aca="false">C39-$D$2-$C$1</f>
        <v>64.777777777778</v>
      </c>
      <c r="E39" s="17" t="n">
        <f aca="false">D39-((-$D$2-$C$1)*C39)/$B$4</f>
        <v>67.3194444444447</v>
      </c>
      <c r="F39" s="17" t="n">
        <f aca="false">(E39*$B$7*((E39*$B$7/$B$9+$B$9)/$B$9))*(100+$C$5)/100</f>
        <v>125.727871518213</v>
      </c>
      <c r="G39" s="17" t="n">
        <f aca="false">F39*$C$3/($C$3-((($C$3-F39)*10)/$D$6))</f>
        <v>133.579153374616</v>
      </c>
      <c r="H39" s="17" t="n">
        <f aca="false">F39*$G$7*$G$8/960</f>
        <v>333.222989638068</v>
      </c>
      <c r="I39" s="17"/>
      <c r="J39" s="16" t="n">
        <v>29</v>
      </c>
      <c r="L39" s="19"/>
    </row>
    <row r="40" customFormat="false" ht="12.75" hidden="false" customHeight="true" outlineLevel="0" collapsed="false">
      <c r="A40" s="16" t="n">
        <v>28</v>
      </c>
      <c r="B40" s="17" t="n">
        <v>136.444444444444</v>
      </c>
      <c r="C40" s="17" t="n">
        <f aca="false">B40/$B$8</f>
        <v>68.222222222222</v>
      </c>
      <c r="D40" s="17" t="n">
        <f aca="false">C40-$D$2-$C$1</f>
        <v>65.222222222222</v>
      </c>
      <c r="E40" s="17" t="n">
        <f aca="false">D40-((-$D$2-$C$1)*C40)/$B$4</f>
        <v>67.7805555555553</v>
      </c>
      <c r="F40" s="17" t="n">
        <f aca="false">(E40*$B$7*((E40*$B$7/$B$9+$B$9)/$B$9))*(100+$C$5)/100</f>
        <v>126.899017523721</v>
      </c>
      <c r="G40" s="17" t="n">
        <f aca="false">F40*$C$3/($C$3-((($C$3-F40)*10)/$D$6))</f>
        <v>134.53185273894</v>
      </c>
      <c r="H40" s="17" t="n">
        <f aca="false">F40*$G$7*$G$8/960</f>
        <v>336.326937621484</v>
      </c>
      <c r="I40" s="17"/>
      <c r="J40" s="16" t="n">
        <v>28</v>
      </c>
      <c r="L40" s="19"/>
    </row>
    <row r="41" customFormat="false" ht="12.75" hidden="false" customHeight="true" outlineLevel="0" collapsed="false">
      <c r="A41" s="16" t="n">
        <v>29</v>
      </c>
      <c r="B41" s="17" t="n">
        <v>137.111111111111</v>
      </c>
      <c r="C41" s="17" t="n">
        <f aca="false">B41/$B$8</f>
        <v>68.5555555555555</v>
      </c>
      <c r="D41" s="17" t="n">
        <f aca="false">C41-$D$2-$C$1</f>
        <v>65.5555555555555</v>
      </c>
      <c r="E41" s="17" t="n">
        <f aca="false">D41-((-$D$2-$C$1)*C41)/$B$4</f>
        <v>68.1263888888888</v>
      </c>
      <c r="F41" s="17" t="n">
        <f aca="false">(E41*$B$7*((E41*$B$7/$B$9+$B$9)/$B$9))*(100+$C$5)/100</f>
        <v>127.78014464723</v>
      </c>
      <c r="G41" s="17" t="n">
        <f aca="false">F41*$C$3/($C$3-((($C$3-F41)*10)/$D$6))</f>
        <v>135.245916621845</v>
      </c>
      <c r="H41" s="17" t="n">
        <f aca="false">F41*$G$7*$G$8/960</f>
        <v>338.662233771822</v>
      </c>
      <c r="I41" s="17"/>
      <c r="J41" s="16" t="n">
        <v>27</v>
      </c>
      <c r="L41" s="19"/>
    </row>
    <row r="42" customFormat="false" ht="12.75" hidden="false" customHeight="true" outlineLevel="0" collapsed="false">
      <c r="A42" s="16" t="n">
        <v>30</v>
      </c>
      <c r="B42" s="17" t="n">
        <v>137.777777777778</v>
      </c>
      <c r="C42" s="17" t="n">
        <f aca="false">B42/$B$8</f>
        <v>68.888888888889</v>
      </c>
      <c r="D42" s="17" t="n">
        <f aca="false">C42-$D$2-$C$1</f>
        <v>65.888888888889</v>
      </c>
      <c r="E42" s="17" t="n">
        <f aca="false">D42-((-$D$2-$C$1)*C42)/$B$4</f>
        <v>68.4722222222223</v>
      </c>
      <c r="F42" s="17" t="n">
        <f aca="false">(E42*$B$7*((E42*$B$7/$B$9+$B$9)/$B$9))*(100+$C$5)/100</f>
        <v>128.663644015917</v>
      </c>
      <c r="G42" s="17" t="n">
        <f aca="false">F42*$C$3/($C$3-((($C$3-F42)*10)/$D$6))</f>
        <v>135.95957741065</v>
      </c>
      <c r="H42" s="17" t="n">
        <f aca="false">F42*$G$7*$G$8/960</f>
        <v>341.003817204535</v>
      </c>
      <c r="I42" s="17"/>
      <c r="J42" s="16" t="n">
        <v>26</v>
      </c>
      <c r="L42" s="19"/>
    </row>
    <row r="43" customFormat="false" ht="12.75" hidden="false" customHeight="true" outlineLevel="0" collapsed="false">
      <c r="A43" s="16" t="n">
        <v>31</v>
      </c>
      <c r="B43" s="17" t="n">
        <v>138.333333333333</v>
      </c>
      <c r="C43" s="17" t="n">
        <f aca="false">B43/$B$8</f>
        <v>69.1666666666665</v>
      </c>
      <c r="D43" s="17" t="n">
        <f aca="false">C43-$D$2-$C$1</f>
        <v>66.1666666666665</v>
      </c>
      <c r="E43" s="17" t="n">
        <f aca="false">D43-((-$D$2-$C$1)*C43)/$B$4</f>
        <v>68.7604166666665</v>
      </c>
      <c r="F43" s="17" t="n">
        <f aca="false">(E43*$B$7*((E43*$B$7/$B$9+$B$9)/$B$9))*(100+$C$5)/100</f>
        <v>129.401705621556</v>
      </c>
      <c r="G43" s="17" t="n">
        <f aca="false">F43*$C$3/($C$3-((($C$3-F43)*10)/$D$6))</f>
        <v>136.553981496736</v>
      </c>
      <c r="H43" s="17" t="n">
        <f aca="false">F43*$G$7*$G$8/960</f>
        <v>342.959939516941</v>
      </c>
      <c r="I43" s="17"/>
      <c r="J43" s="16" t="n">
        <v>25</v>
      </c>
      <c r="L43" s="19"/>
    </row>
    <row r="44" customFormat="false" ht="12.75" hidden="false" customHeight="true" outlineLevel="0" collapsed="false">
      <c r="A44" s="16" t="n">
        <v>32</v>
      </c>
      <c r="B44" s="17" t="n">
        <v>138.888888888889</v>
      </c>
      <c r="C44" s="17" t="n">
        <f aca="false">B44/$B$8</f>
        <v>69.4444444444445</v>
      </c>
      <c r="D44" s="17" t="n">
        <f aca="false">C44-$D$2-$C$1</f>
        <v>66.4444444444445</v>
      </c>
      <c r="E44" s="17" t="n">
        <f aca="false">D44-((-$D$2-$C$1)*C44)/$B$4</f>
        <v>69.0486111111112</v>
      </c>
      <c r="F44" s="17" t="n">
        <f aca="false">(E44*$B$7*((E44*$B$7/$B$9+$B$9)/$B$9))*(100+$C$5)/100</f>
        <v>130.141414619682</v>
      </c>
      <c r="G44" s="17" t="n">
        <f aca="false">F44*$C$3/($C$3-((($C$3-F44)*10)/$D$6))</f>
        <v>137.148096303371</v>
      </c>
      <c r="H44" s="17" t="n">
        <f aca="false">F44*$G$7*$G$8/960</f>
        <v>344.920427997667</v>
      </c>
      <c r="I44" s="17"/>
      <c r="J44" s="16" t="n">
        <v>24</v>
      </c>
      <c r="L44" s="19"/>
    </row>
    <row r="45" customFormat="false" ht="12.75" hidden="false" customHeight="true" outlineLevel="0" collapsed="false">
      <c r="A45" s="16" t="n">
        <v>33</v>
      </c>
      <c r="B45" s="17" t="n">
        <v>139.444444444444</v>
      </c>
      <c r="C45" s="17" t="n">
        <f aca="false">B45/$B$8</f>
        <v>69.722222222222</v>
      </c>
      <c r="D45" s="17" t="n">
        <f aca="false">C45-$D$2-$C$1</f>
        <v>66.722222222222</v>
      </c>
      <c r="E45" s="17" t="n">
        <f aca="false">D45-((-$D$2-$C$1)*C45)/$B$4</f>
        <v>69.3368055555553</v>
      </c>
      <c r="F45" s="17" t="n">
        <f aca="false">(E45*$B$7*((E45*$B$7/$B$9+$B$9)/$B$9))*(100+$C$5)/100</f>
        <v>130.882771010292</v>
      </c>
      <c r="G45" s="17" t="n">
        <f aca="false">F45*$C$3/($C$3-((($C$3-F45)*10)/$D$6))</f>
        <v>137.741917624796</v>
      </c>
      <c r="H45" s="17" t="n">
        <f aca="false">F45*$G$7*$G$8/960</f>
        <v>346.885282646706</v>
      </c>
      <c r="I45" s="17"/>
      <c r="J45" s="16" t="n">
        <v>23</v>
      </c>
      <c r="L45" s="19"/>
    </row>
    <row r="46" customFormat="false" ht="12.75" hidden="false" customHeight="true" outlineLevel="0" collapsed="false">
      <c r="A46" s="16" t="n">
        <v>34</v>
      </c>
      <c r="B46" s="17" t="n">
        <v>140</v>
      </c>
      <c r="C46" s="17" t="n">
        <f aca="false">B46/$B$8</f>
        <v>70</v>
      </c>
      <c r="D46" s="17" t="n">
        <f aca="false">C46-$D$2-$C$1</f>
        <v>67</v>
      </c>
      <c r="E46" s="17" t="n">
        <f aca="false">D46-((-$D$2-$C$1)*C46)/$B$4</f>
        <v>69.625</v>
      </c>
      <c r="F46" s="17" t="n">
        <f aca="false">(E46*$B$7*((E46*$B$7/$B$9+$B$9)/$B$9))*(100+$C$5)/100</f>
        <v>131.625774793388</v>
      </c>
      <c r="G46" s="17" t="n">
        <f aca="false">F46*$C$3/($C$3-((($C$3-F46)*10)/$D$6))</f>
        <v>138.335441283371</v>
      </c>
      <c r="H46" s="17" t="n">
        <f aca="false">F46*$G$7*$G$8/960</f>
        <v>348.854503464065</v>
      </c>
      <c r="I46" s="17"/>
      <c r="J46" s="16" t="n">
        <v>22</v>
      </c>
      <c r="L46" s="19"/>
    </row>
    <row r="47" customFormat="false" ht="12.75" hidden="false" customHeight="true" outlineLevel="0" collapsed="false">
      <c r="A47" s="16" t="n">
        <v>35</v>
      </c>
      <c r="B47" s="17" t="n">
        <v>140.555555555556</v>
      </c>
      <c r="C47" s="17" t="n">
        <f aca="false">B47/$B$8</f>
        <v>70.277777777778</v>
      </c>
      <c r="D47" s="17" t="n">
        <f aca="false">C47-$D$2-$C$1</f>
        <v>67.277777777778</v>
      </c>
      <c r="E47" s="17" t="n">
        <f aca="false">D47-((-$D$2-$C$1)*C47)/$B$4</f>
        <v>69.9131944444447</v>
      </c>
      <c r="F47" s="17" t="n">
        <f aca="false">(E47*$B$7*((E47*$B$7/$B$9+$B$9)/$B$9))*(100+$C$5)/100</f>
        <v>132.370425968971</v>
      </c>
      <c r="G47" s="17" t="n">
        <f aca="false">F47*$C$3/($C$3-((($C$3-F47)*10)/$D$6))</f>
        <v>138.928663129506</v>
      </c>
      <c r="H47" s="17" t="n">
        <f aca="false">F47*$G$7*$G$8/960</f>
        <v>350.82809044974</v>
      </c>
      <c r="I47" s="17"/>
      <c r="J47" s="16" t="n">
        <v>21</v>
      </c>
      <c r="L47" s="19"/>
    </row>
    <row r="48" customFormat="false" ht="12.75" hidden="false" customHeight="true" outlineLevel="0" collapsed="false">
      <c r="A48" s="16" t="n">
        <v>36</v>
      </c>
      <c r="B48" s="17" t="n">
        <v>141.111111111111</v>
      </c>
      <c r="C48" s="17" t="n">
        <f aca="false">B48/$B$8</f>
        <v>70.5555555555555</v>
      </c>
      <c r="D48" s="17" t="n">
        <f aca="false">C48-$D$2-$C$1</f>
        <v>67.5555555555555</v>
      </c>
      <c r="E48" s="17" t="n">
        <f aca="false">D48-((-$D$2-$C$1)*C48)/$B$4</f>
        <v>70.2013888888888</v>
      </c>
      <c r="F48" s="17" t="n">
        <f aca="false">(E48*$B$7*((E48*$B$7/$B$9+$B$9)/$B$9))*(100+$C$5)/100</f>
        <v>133.116724537037</v>
      </c>
      <c r="G48" s="17" t="n">
        <f aca="false">F48*$C$3/($C$3-((($C$3-F48)*10)/$D$6))</f>
        <v>139.521579041599</v>
      </c>
      <c r="H48" s="17" t="n">
        <f aca="false">F48*$G$7*$G$8/960</f>
        <v>352.806043603728</v>
      </c>
      <c r="I48" s="17"/>
      <c r="J48" s="16" t="n">
        <v>20</v>
      </c>
      <c r="L48" s="19"/>
    </row>
    <row r="49" customFormat="false" ht="12.75" hidden="false" customHeight="true" outlineLevel="0" collapsed="false">
      <c r="A49" s="16" t="n">
        <v>37</v>
      </c>
      <c r="B49" s="17" t="n">
        <v>141.611111111111</v>
      </c>
      <c r="C49" s="17" t="n">
        <f aca="false">B49/$B$8</f>
        <v>70.8055555555555</v>
      </c>
      <c r="D49" s="17" t="n">
        <f aca="false">C49-$D$2-$C$1</f>
        <v>67.8055555555555</v>
      </c>
      <c r="E49" s="17" t="n">
        <f aca="false">D49-((-$D$2-$C$1)*C49)/$B$4</f>
        <v>70.4607638888888</v>
      </c>
      <c r="F49" s="17" t="n">
        <f aca="false">(E49*$B$7*((E49*$B$7/$B$9+$B$9)/$B$9))*(100+$C$5)/100</f>
        <v>133.789801768872</v>
      </c>
      <c r="G49" s="17" t="n">
        <f aca="false">F49*$C$3/($C$3-((($C$3-F49)*10)/$D$6))</f>
        <v>140.054938404873</v>
      </c>
      <c r="H49" s="17" t="n">
        <f aca="false">F49*$G$7*$G$8/960</f>
        <v>354.58993451623</v>
      </c>
      <c r="I49" s="17"/>
      <c r="J49" s="16" t="n">
        <v>19</v>
      </c>
      <c r="L49" s="19"/>
    </row>
    <row r="50" customFormat="false" ht="12.75" hidden="false" customHeight="true" outlineLevel="0" collapsed="false">
      <c r="A50" s="16" t="n">
        <v>38</v>
      </c>
      <c r="B50" s="17" t="n">
        <v>142.111111111111</v>
      </c>
      <c r="C50" s="17" t="n">
        <f aca="false">B50/$B$8</f>
        <v>71.0555555555555</v>
      </c>
      <c r="D50" s="17" t="n">
        <f aca="false">C50-$D$2-$C$1</f>
        <v>68.0555555555555</v>
      </c>
      <c r="E50" s="17" t="n">
        <f aca="false">D50-((-$D$2-$C$1)*C50)/$B$4</f>
        <v>70.7201388888888</v>
      </c>
      <c r="F50" s="17" t="n">
        <f aca="false">(E50*$B$7*((E50*$B$7/$B$9+$B$9)/$B$9))*(100+$C$5)/100</f>
        <v>134.464213388621</v>
      </c>
      <c r="G50" s="17" t="n">
        <f aca="false">F50*$C$3/($C$3-((($C$3-F50)*10)/$D$6))</f>
        <v>140.588043680332</v>
      </c>
      <c r="H50" s="17" t="n">
        <f aca="false">F50*$G$7*$G$8/960</f>
        <v>356.377362025068</v>
      </c>
      <c r="I50" s="17"/>
      <c r="J50" s="16" t="n">
        <v>18</v>
      </c>
      <c r="L50" s="19"/>
    </row>
    <row r="51" customFormat="false" ht="12.75" hidden="false" customHeight="true" outlineLevel="0" collapsed="false">
      <c r="A51" s="16" t="n">
        <v>39</v>
      </c>
      <c r="B51" s="17" t="n">
        <v>142.611111111111</v>
      </c>
      <c r="C51" s="17" t="n">
        <f aca="false">B51/$B$8</f>
        <v>71.3055555555555</v>
      </c>
      <c r="D51" s="17" t="n">
        <f aca="false">C51-$D$2-$C$1</f>
        <v>68.3055555555555</v>
      </c>
      <c r="E51" s="17" t="n">
        <f aca="false">D51-((-$D$2-$C$1)*C51)/$B$4</f>
        <v>70.9795138888888</v>
      </c>
      <c r="F51" s="17" t="n">
        <f aca="false">(E51*$B$7*((E51*$B$7/$B$9+$B$9)/$B$9))*(100+$C$5)/100</f>
        <v>135.139959396283</v>
      </c>
      <c r="G51" s="17" t="n">
        <f aca="false">F51*$C$3/($C$3-((($C$3-F51)*10)/$D$6))</f>
        <v>141.120891921209</v>
      </c>
      <c r="H51" s="17" t="n">
        <f aca="false">F51*$G$7*$G$8/960</f>
        <v>358.168326130242</v>
      </c>
      <c r="I51" s="17"/>
      <c r="J51" s="16" t="n">
        <v>17</v>
      </c>
      <c r="L51" s="19"/>
    </row>
    <row r="52" customFormat="false" ht="12.75" hidden="false" customHeight="true" outlineLevel="0" collapsed="false">
      <c r="A52" s="16" t="n">
        <v>40</v>
      </c>
      <c r="B52" s="17" t="n">
        <v>143.111111111111</v>
      </c>
      <c r="C52" s="17" t="n">
        <f aca="false">B52/$B$8</f>
        <v>71.5555555555555</v>
      </c>
      <c r="D52" s="17" t="n">
        <f aca="false">C52-$D$2-$C$1</f>
        <v>68.5555555555555</v>
      </c>
      <c r="E52" s="17" t="n">
        <f aca="false">D52-((-$D$2-$C$1)*C52)/$B$4</f>
        <v>71.2388888888888</v>
      </c>
      <c r="F52" s="17" t="n">
        <f aca="false">(E52*$B$7*((E52*$B$7/$B$9+$B$9)/$B$9))*(100+$C$5)/100</f>
        <v>135.817039791858</v>
      </c>
      <c r="G52" s="17" t="n">
        <f aca="false">F52*$C$3/($C$3-((($C$3-F52)*10)/$D$6))</f>
        <v>141.653480198933</v>
      </c>
      <c r="H52" s="17" t="n">
        <f aca="false">F52*$G$7*$G$8/960</f>
        <v>359.962826831752</v>
      </c>
      <c r="I52" s="17"/>
      <c r="J52" s="16" t="n">
        <v>16</v>
      </c>
      <c r="L52" s="19"/>
    </row>
    <row r="53" customFormat="false" ht="12.75" hidden="false" customHeight="true" outlineLevel="0" collapsed="false">
      <c r="A53" s="16" t="n">
        <v>41</v>
      </c>
      <c r="B53" s="17" t="n">
        <v>143.611111111111</v>
      </c>
      <c r="C53" s="17" t="n">
        <f aca="false">B53/$B$8</f>
        <v>71.8055555555555</v>
      </c>
      <c r="D53" s="17" t="n">
        <f aca="false">C53-$D$2-$C$1</f>
        <v>68.8055555555555</v>
      </c>
      <c r="E53" s="17" t="n">
        <f aca="false">D53-((-$D$2-$C$1)*C53)/$B$4</f>
        <v>71.4982638888888</v>
      </c>
      <c r="F53" s="17" t="n">
        <f aca="false">(E53*$B$7*((E53*$B$7/$B$9+$B$9)/$B$9))*(100+$C$5)/100</f>
        <v>136.495454575346</v>
      </c>
      <c r="G53" s="17" t="n">
        <f aca="false">F53*$C$3/($C$3-((($C$3-F53)*10)/$D$6))</f>
        <v>142.185805603086</v>
      </c>
      <c r="H53" s="17" t="n">
        <f aca="false">F53*$G$7*$G$8/960</f>
        <v>361.760864129599</v>
      </c>
      <c r="I53" s="17"/>
      <c r="J53" s="16"/>
    </row>
    <row r="54" customFormat="false" ht="12.75" hidden="false" customHeight="true" outlineLevel="0" collapsed="false">
      <c r="A54" s="16" t="n">
        <v>42</v>
      </c>
      <c r="B54" s="17" t="n">
        <v>144.111111111111</v>
      </c>
      <c r="C54" s="17" t="n">
        <f aca="false">B54/$B$8</f>
        <v>72.0555555555555</v>
      </c>
      <c r="D54" s="17" t="n">
        <f aca="false">C54-$D$2-$C$1</f>
        <v>69.0555555555555</v>
      </c>
      <c r="E54" s="17" t="n">
        <f aca="false">D54-((-$D$2-$C$1)*C54)/$B$4</f>
        <v>71.7576388888888</v>
      </c>
      <c r="F54" s="17" t="n">
        <f aca="false">(E54*$B$7*((E54*$B$7/$B$9+$B$9)/$B$9))*(100+$C$5)/100</f>
        <v>137.175203746748</v>
      </c>
      <c r="G54" s="17" t="n">
        <f aca="false">F54*$C$3/($C$3-((($C$3-F54)*10)/$D$6))</f>
        <v>142.717865241363</v>
      </c>
      <c r="H54" s="17" t="n">
        <f aca="false">F54*$G$7*$G$8/960</f>
        <v>363.562438023782</v>
      </c>
      <c r="I54" s="17"/>
      <c r="J54" s="16"/>
    </row>
    <row r="55" customFormat="false" ht="12.75" hidden="false" customHeight="true" outlineLevel="0" collapsed="false">
      <c r="A55" s="16" t="n">
        <v>43</v>
      </c>
      <c r="B55" s="17" t="n">
        <v>144.611111111111</v>
      </c>
      <c r="C55" s="17" t="n">
        <f aca="false">B55/$B$8</f>
        <v>72.3055555555555</v>
      </c>
      <c r="D55" s="17" t="n">
        <f aca="false">C55-$D$2-$C$1</f>
        <v>69.3055555555555</v>
      </c>
      <c r="E55" s="17" t="n">
        <f aca="false">D55-((-$D$2-$C$1)*C55)/$B$4</f>
        <v>72.0170138888888</v>
      </c>
      <c r="F55" s="17" t="n">
        <f aca="false">(E55*$B$7*((E55*$B$7/$B$9+$B$9)/$B$9))*(100+$C$5)/100</f>
        <v>137.856287306062</v>
      </c>
      <c r="G55" s="17" t="n">
        <f aca="false">F55*$C$3/($C$3-((($C$3-F55)*10)/$D$6))</f>
        <v>143.249656239531</v>
      </c>
      <c r="H55" s="17" t="n">
        <f aca="false">F55*$G$7*$G$8/960</f>
        <v>365.367548514301</v>
      </c>
      <c r="I55" s="17"/>
      <c r="J55" s="16"/>
    </row>
    <row r="56" customFormat="false" ht="12.75" hidden="false" customHeight="true" outlineLevel="0" collapsed="false">
      <c r="A56" s="16" t="n">
        <v>44</v>
      </c>
      <c r="B56" s="17" t="n">
        <v>145.111111111111</v>
      </c>
      <c r="C56" s="17" t="n">
        <f aca="false">B56/$B$8</f>
        <v>72.5555555555555</v>
      </c>
      <c r="D56" s="17" t="n">
        <f aca="false">C56-$D$2-$C$1</f>
        <v>69.5555555555555</v>
      </c>
      <c r="E56" s="17" t="n">
        <f aca="false">D56-((-$D$2-$C$1)*C56)/$B$4</f>
        <v>72.2763888888888</v>
      </c>
      <c r="F56" s="17" t="n">
        <f aca="false">(E56*$B$7*((E56*$B$7/$B$9+$B$9)/$B$9))*(100+$C$5)/100</f>
        <v>138.53870525329</v>
      </c>
      <c r="G56" s="17" t="n">
        <f aca="false">F56*$C$3/($C$3-((($C$3-F56)*10)/$D$6))</f>
        <v>143.781175741386</v>
      </c>
      <c r="H56" s="17" t="n">
        <f aca="false">F56*$G$7*$G$8/960</f>
        <v>367.176195601157</v>
      </c>
      <c r="I56" s="17"/>
      <c r="J56" s="16"/>
    </row>
    <row r="57" customFormat="false" ht="12.75" hidden="false" customHeight="true" outlineLevel="0" collapsed="false">
      <c r="A57" s="16" t="n">
        <v>45</v>
      </c>
      <c r="B57" s="17" t="n">
        <v>145.611111111111</v>
      </c>
      <c r="C57" s="17" t="n">
        <f aca="false">B57/$B$8</f>
        <v>72.8055555555555</v>
      </c>
      <c r="D57" s="17" t="n">
        <f aca="false">C57-$D$2-$C$1</f>
        <v>69.8055555555555</v>
      </c>
      <c r="E57" s="17" t="n">
        <f aca="false">D57-((-$D$2-$C$1)*C57)/$B$4</f>
        <v>72.5357638888888</v>
      </c>
      <c r="F57" s="17" t="n">
        <f aca="false">(E57*$B$7*((E57*$B$7/$B$9+$B$9)/$B$9))*(100+$C$5)/100</f>
        <v>139.222457588432</v>
      </c>
      <c r="G57" s="17" t="n">
        <f aca="false">F57*$C$3/($C$3-((($C$3-F57)*10)/$D$6))</f>
        <v>144.312420908714</v>
      </c>
      <c r="H57" s="17" t="n">
        <f aca="false">F57*$G$7*$G$8/960</f>
        <v>368.988379284349</v>
      </c>
      <c r="I57" s="17"/>
      <c r="J57" s="16"/>
    </row>
    <row r="58" customFormat="false" ht="12.75" hidden="false" customHeight="true" outlineLevel="0" collapsed="false">
      <c r="A58" s="16" t="n">
        <v>46</v>
      </c>
      <c r="B58" s="17" t="n">
        <v>146.111111111111</v>
      </c>
      <c r="C58" s="17" t="n">
        <f aca="false">B58/$B$8</f>
        <v>73.0555555555555</v>
      </c>
      <c r="D58" s="17" t="n">
        <f aca="false">C58-$D$2-$C$1</f>
        <v>70.0555555555555</v>
      </c>
      <c r="E58" s="17" t="n">
        <f aca="false">D58-((-$D$2-$C$1)*C58)/$B$4</f>
        <v>72.7951388888888</v>
      </c>
      <c r="F58" s="17" t="n">
        <f aca="false">(E58*$B$7*((E58*$B$7/$B$9+$B$9)/$B$9))*(100+$C$5)/100</f>
        <v>139.907544311486</v>
      </c>
      <c r="G58" s="17" t="n">
        <f aca="false">F58*$C$3/($C$3-((($C$3-F58)*10)/$D$6))</f>
        <v>144.843388921244</v>
      </c>
      <c r="H58" s="17" t="n">
        <f aca="false">F58*$G$7*$G$8/960</f>
        <v>370.804099563877</v>
      </c>
      <c r="I58" s="17"/>
      <c r="J58" s="16"/>
    </row>
    <row r="59" customFormat="false" ht="12.75" hidden="false" customHeight="true" outlineLevel="0" collapsed="false">
      <c r="A59" s="16" t="n">
        <v>47</v>
      </c>
      <c r="B59" s="17" t="n">
        <v>146.555555555555</v>
      </c>
      <c r="C59" s="17" t="n">
        <f aca="false">B59/$B$8</f>
        <v>73.2777777777775</v>
      </c>
      <c r="D59" s="17" t="n">
        <f aca="false">C59-$D$2-$C$1</f>
        <v>70.2777777777775</v>
      </c>
      <c r="E59" s="17" t="n">
        <f aca="false">D59-((-$D$2-$C$1)*C59)/$B$4</f>
        <v>73.0256944444442</v>
      </c>
      <c r="F59" s="17" t="n">
        <f aca="false">(E59*$B$7*((E59*$B$7/$B$9+$B$9)/$B$9))*(100+$C$5)/100</f>
        <v>140.517630514424</v>
      </c>
      <c r="G59" s="17" t="n">
        <f aca="false">F59*$C$3/($C$3-((($C$3-F59)*10)/$D$6))</f>
        <v>145.315125548902</v>
      </c>
      <c r="H59" s="17" t="n">
        <f aca="false">F59*$G$7*$G$8/960</f>
        <v>372.421042140134</v>
      </c>
      <c r="I59" s="17"/>
      <c r="J59" s="16"/>
    </row>
    <row r="60" customFormat="false" ht="12.75" hidden="false" customHeight="true" outlineLevel="0" collapsed="false">
      <c r="A60" s="16" t="n">
        <v>48</v>
      </c>
      <c r="B60" s="17" t="n">
        <v>147</v>
      </c>
      <c r="C60" s="17" t="n">
        <f aca="false">B60/$B$8</f>
        <v>73.5</v>
      </c>
      <c r="D60" s="17" t="n">
        <f aca="false">C60-$D$2-$C$1</f>
        <v>70.5</v>
      </c>
      <c r="E60" s="17" t="n">
        <f aca="false">D60-((-$D$2-$C$1)*C60)/$B$4</f>
        <v>73.25625</v>
      </c>
      <c r="F60" s="17" t="n">
        <f aca="false">(E60*$B$7*((E60*$B$7/$B$9+$B$9)/$B$9))*(100+$C$5)/100</f>
        <v>141.128771048554</v>
      </c>
      <c r="G60" s="17" t="n">
        <f aca="false">F60*$C$3/($C$3-((($C$3-F60)*10)/$D$6))</f>
        <v>145.786639019248</v>
      </c>
      <c r="H60" s="17" t="n">
        <f aca="false">F60*$G$7*$G$8/960</f>
        <v>374.040779064116</v>
      </c>
      <c r="I60" s="17"/>
      <c r="J60" s="16"/>
    </row>
    <row r="61" customFormat="false" ht="12.75" hidden="false" customHeight="true" outlineLevel="0" collapsed="false">
      <c r="A61" s="16" t="n">
        <v>49</v>
      </c>
      <c r="B61" s="17" t="n">
        <v>147.444444444444</v>
      </c>
      <c r="C61" s="17" t="n">
        <f aca="false">B61/$B$8</f>
        <v>73.722222222222</v>
      </c>
      <c r="D61" s="17" t="n">
        <f aca="false">C61-$D$2-$C$1</f>
        <v>70.722222222222</v>
      </c>
      <c r="E61" s="17" t="n">
        <f aca="false">D61-((-$D$2-$C$1)*C61)/$B$4</f>
        <v>73.4868055555553</v>
      </c>
      <c r="F61" s="17" t="n">
        <f aca="false">(E61*$B$7*((E61*$B$7/$B$9+$B$9)/$B$9))*(100+$C$5)/100</f>
        <v>141.740965913873</v>
      </c>
      <c r="G61" s="17" t="n">
        <f aca="false">F61*$C$3/($C$3-((($C$3-F61)*10)/$D$6))</f>
        <v>146.257927387062</v>
      </c>
      <c r="H61" s="17" t="n">
        <f aca="false">F61*$G$7*$G$8/960</f>
        <v>375.663310335817</v>
      </c>
      <c r="I61" s="17"/>
      <c r="J61" s="16"/>
    </row>
    <row r="62" customFormat="false" ht="12.75" hidden="false" customHeight="true" outlineLevel="0" collapsed="false">
      <c r="A62" s="16" t="n">
        <v>50</v>
      </c>
      <c r="B62" s="17" t="n">
        <v>147.888888888889</v>
      </c>
      <c r="C62" s="17" t="n">
        <f aca="false">B62/$B$8</f>
        <v>73.9444444444445</v>
      </c>
      <c r="D62" s="17" t="n">
        <f aca="false">C62-$D$2-$C$1</f>
        <v>70.9444444444445</v>
      </c>
      <c r="E62" s="17" t="n">
        <f aca="false">D62-((-$D$2-$C$1)*C62)/$B$4</f>
        <v>73.7173611111112</v>
      </c>
      <c r="F62" s="17" t="n">
        <f aca="false">(E62*$B$7*((E62*$B$7/$B$9+$B$9)/$B$9))*(100+$C$5)/100</f>
        <v>142.354215110384</v>
      </c>
      <c r="G62" s="17" t="n">
        <f aca="false">F62*$C$3/($C$3-((($C$3-F62)*10)/$D$6))</f>
        <v>146.72898871823</v>
      </c>
      <c r="H62" s="17" t="n">
        <f aca="false">F62*$G$7*$G$8/960</f>
        <v>377.288635955245</v>
      </c>
      <c r="I62" s="17"/>
      <c r="J62" s="16"/>
    </row>
    <row r="63" customFormat="false" ht="12.75" hidden="false" customHeight="true" outlineLevel="0" collapsed="false">
      <c r="A63" s="16" t="n">
        <v>51</v>
      </c>
      <c r="B63" s="17" t="n">
        <v>148.333333333333</v>
      </c>
      <c r="C63" s="17" t="n">
        <f aca="false">B63/$B$8</f>
        <v>74.1666666666665</v>
      </c>
      <c r="D63" s="17" t="n">
        <f aca="false">C63-$D$2-$C$1</f>
        <v>71.1666666666665</v>
      </c>
      <c r="E63" s="17" t="n">
        <f aca="false">D63-((-$D$2-$C$1)*C63)/$B$4</f>
        <v>73.9479166666665</v>
      </c>
      <c r="F63" s="17" t="n">
        <f aca="false">(E63*$B$7*((E63*$B$7/$B$9+$B$9)/$B$9))*(100+$C$5)/100</f>
        <v>142.968518638085</v>
      </c>
      <c r="G63" s="17" t="n">
        <f aca="false">F63*$C$3/($C$3-((($C$3-F63)*10)/$D$6))</f>
        <v>147.19982108971</v>
      </c>
      <c r="H63" s="17" t="n">
        <f aca="false">F63*$G$7*$G$8/960</f>
        <v>378.916755922391</v>
      </c>
      <c r="I63" s="17"/>
      <c r="J63" s="16"/>
    </row>
    <row r="64" customFormat="false" ht="12.75" hidden="false" customHeight="true" outlineLevel="0" collapsed="false">
      <c r="A64" s="16" t="n">
        <v>52</v>
      </c>
      <c r="B64" s="17" t="n">
        <v>148.777777777778</v>
      </c>
      <c r="C64" s="17" t="n">
        <f aca="false">B64/$B$8</f>
        <v>74.388888888889</v>
      </c>
      <c r="D64" s="17" t="n">
        <f aca="false">C64-$D$2-$C$1</f>
        <v>71.388888888889</v>
      </c>
      <c r="E64" s="17" t="n">
        <f aca="false">D64-((-$D$2-$C$1)*C64)/$B$4</f>
        <v>74.1784722222223</v>
      </c>
      <c r="F64" s="17" t="n">
        <f aca="false">(E64*$B$7*((E64*$B$7/$B$9+$B$9)/$B$9))*(100+$C$5)/100</f>
        <v>143.583876496978</v>
      </c>
      <c r="G64" s="17" t="n">
        <f aca="false">F64*$C$3/($C$3-((($C$3-F64)*10)/$D$6))</f>
        <v>147.670422589519</v>
      </c>
      <c r="H64" s="17" t="n">
        <f aca="false">F64*$G$7*$G$8/960</f>
        <v>380.547670237264</v>
      </c>
      <c r="I64" s="17"/>
      <c r="J64" s="16"/>
    </row>
    <row r="65" customFormat="false" ht="12.75" hidden="false" customHeight="true" outlineLevel="0" collapsed="false">
      <c r="A65" s="16" t="n">
        <v>53</v>
      </c>
      <c r="B65" s="17" t="n">
        <v>149.222222222222</v>
      </c>
      <c r="C65" s="17" t="n">
        <f aca="false">B65/$B$8</f>
        <v>74.611111111111</v>
      </c>
      <c r="D65" s="17" t="n">
        <f aca="false">C65-$D$2-$C$1</f>
        <v>71.611111111111</v>
      </c>
      <c r="E65" s="17" t="n">
        <f aca="false">D65-((-$D$2-$C$1)*C65)/$B$4</f>
        <v>74.4090277777777</v>
      </c>
      <c r="F65" s="17" t="n">
        <f aca="false">(E65*$B$7*((E65*$B$7/$B$9+$B$9)/$B$9))*(100+$C$5)/100</f>
        <v>144.20028868706</v>
      </c>
      <c r="G65" s="17" t="n">
        <f aca="false">F65*$C$3/($C$3-((($C$3-F65)*10)/$D$6))</f>
        <v>148.140791316694</v>
      </c>
      <c r="H65" s="17" t="n">
        <f aca="false">F65*$G$7*$G$8/960</f>
        <v>382.181378899855</v>
      </c>
      <c r="I65" s="17"/>
      <c r="J65" s="16"/>
    </row>
    <row r="66" customFormat="false" ht="12.75" hidden="false" customHeight="true" outlineLevel="0" collapsed="false">
      <c r="A66" s="16" t="n">
        <v>54</v>
      </c>
      <c r="B66" s="17" t="n">
        <v>149.666666666667</v>
      </c>
      <c r="C66" s="17" t="n">
        <f aca="false">B66/$B$8</f>
        <v>74.8333333333335</v>
      </c>
      <c r="D66" s="17" t="n">
        <f aca="false">C66-$D$2-$C$1</f>
        <v>71.8333333333335</v>
      </c>
      <c r="E66" s="17" t="n">
        <f aca="false">D66-((-$D$2-$C$1)*C66)/$B$4</f>
        <v>74.6395833333335</v>
      </c>
      <c r="F66" s="17" t="n">
        <f aca="false">(E66*$B$7*((E66*$B$7/$B$9+$B$9)/$B$9))*(100+$C$5)/100</f>
        <v>144.817755208334</v>
      </c>
      <c r="G66" s="17" t="n">
        <f aca="false">F66*$C$3/($C$3-((($C$3-F66)*10)/$D$6))</f>
        <v>148.610925381283</v>
      </c>
      <c r="H66" s="17" t="n">
        <f aca="false">F66*$G$7*$G$8/960</f>
        <v>383.817881910173</v>
      </c>
      <c r="I66" s="17"/>
      <c r="J66" s="16"/>
    </row>
    <row r="67" customFormat="false" ht="12.75" hidden="false" customHeight="true" outlineLevel="0" collapsed="false">
      <c r="A67" s="16" t="n">
        <v>55</v>
      </c>
      <c r="B67" s="17" t="n">
        <v>150.111111111111</v>
      </c>
      <c r="C67" s="17" t="n">
        <f aca="false">B67/$B$8</f>
        <v>75.0555555555555</v>
      </c>
      <c r="D67" s="17" t="n">
        <f aca="false">C67-$D$2-$C$1</f>
        <v>72.0555555555555</v>
      </c>
      <c r="E67" s="17" t="n">
        <f aca="false">D67-((-$D$2-$C$1)*C67)/$B$4</f>
        <v>74.8701388888888</v>
      </c>
      <c r="F67" s="17" t="n">
        <f aca="false">(E67*$B$7*((E67*$B$7/$B$9+$B$9)/$B$9))*(100+$C$5)/100</f>
        <v>145.436276060797</v>
      </c>
      <c r="G67" s="17" t="n">
        <f aca="false">F67*$C$3/($C$3-((($C$3-F67)*10)/$D$6))</f>
        <v>149.080822904306</v>
      </c>
      <c r="H67" s="17" t="n">
        <f aca="false">F67*$G$7*$G$8/960</f>
        <v>385.457179268209</v>
      </c>
      <c r="I67" s="17"/>
      <c r="J67" s="16"/>
    </row>
    <row r="68" customFormat="false" ht="12.75" hidden="false" customHeight="true" outlineLevel="0" collapsed="false">
      <c r="A68" s="16" t="n">
        <v>56</v>
      </c>
      <c r="B68" s="17" t="n">
        <v>150.533333333333</v>
      </c>
      <c r="C68" s="17" t="n">
        <f aca="false">B68/$B$8</f>
        <v>75.2666666666665</v>
      </c>
      <c r="D68" s="17" t="n">
        <f aca="false">C68-$D$2-$C$1</f>
        <v>72.2666666666665</v>
      </c>
      <c r="E68" s="17" t="n">
        <f aca="false">D68-((-$D$2-$C$1)*C68)/$B$4</f>
        <v>75.0891666666665</v>
      </c>
      <c r="F68" s="17" t="n">
        <f aca="false">(E68*$B$7*((E68*$B$7/$B$9+$B$9)/$B$9))*(100+$C$5)/100</f>
        <v>146.024847444903</v>
      </c>
      <c r="G68" s="17" t="n">
        <f aca="false">F68*$C$3/($C$3-((($C$3-F68)*10)/$D$6))</f>
        <v>149.527004753009</v>
      </c>
      <c r="H68" s="17" t="n">
        <f aca="false">F68*$G$7*$G$8/960</f>
        <v>387.017100022923</v>
      </c>
      <c r="I68" s="17"/>
      <c r="J68" s="16"/>
    </row>
    <row r="69" customFormat="false" ht="12.75" hidden="false" customHeight="true" outlineLevel="0" collapsed="false">
      <c r="A69" s="16" t="n">
        <v>57</v>
      </c>
      <c r="B69" s="17" t="n">
        <v>150.955555555555</v>
      </c>
      <c r="C69" s="17" t="n">
        <f aca="false">B69/$B$8</f>
        <v>75.4777777777775</v>
      </c>
      <c r="D69" s="17" t="n">
        <f aca="false">C69-$D$2-$C$1</f>
        <v>72.4777777777775</v>
      </c>
      <c r="E69" s="17" t="n">
        <f aca="false">D69-((-$D$2-$C$1)*C69)/$B$4</f>
        <v>75.3081944444442</v>
      </c>
      <c r="F69" s="17" t="n">
        <f aca="false">(E69*$B$7*((E69*$B$7/$B$9+$B$9)/$B$9))*(100+$C$5)/100</f>
        <v>146.614370362909</v>
      </c>
      <c r="G69" s="17" t="n">
        <f aca="false">F69*$C$3/($C$3-((($C$3-F69)*10)/$D$6))</f>
        <v>149.972969844515</v>
      </c>
      <c r="H69" s="17" t="n">
        <f aca="false">F69*$G$7*$G$8/960</f>
        <v>388.579542676455</v>
      </c>
      <c r="I69" s="17"/>
      <c r="J69" s="16"/>
    </row>
    <row r="70" customFormat="false" ht="12.75" hidden="false" customHeight="true" outlineLevel="0" collapsed="false">
      <c r="A70" s="16" t="n">
        <v>58</v>
      </c>
      <c r="B70" s="17" t="n">
        <v>151.377777777778</v>
      </c>
      <c r="C70" s="17" t="n">
        <f aca="false">B70/$B$8</f>
        <v>75.688888888889</v>
      </c>
      <c r="D70" s="17" t="n">
        <f aca="false">C70-$D$2-$C$1</f>
        <v>72.688888888889</v>
      </c>
      <c r="E70" s="17" t="n">
        <f aca="false">D70-((-$D$2-$C$1)*C70)/$B$4</f>
        <v>75.5272222222223</v>
      </c>
      <c r="F70" s="17" t="n">
        <f aca="false">(E70*$B$7*((E70*$B$7/$B$9+$B$9)/$B$9))*(100+$C$5)/100</f>
        <v>147.204844814815</v>
      </c>
      <c r="G70" s="17" t="n">
        <f aca="false">F70*$C$3/($C$3-((($C$3-F70)*10)/$D$6))</f>
        <v>150.418716595245</v>
      </c>
      <c r="H70" s="17" t="n">
        <f aca="false">F70*$G$7*$G$8/960</f>
        <v>390.144507228811</v>
      </c>
      <c r="I70" s="17"/>
      <c r="J70" s="16"/>
    </row>
    <row r="71" customFormat="false" ht="12.75" hidden="false" customHeight="true" outlineLevel="0" collapsed="false">
      <c r="A71" s="16" t="n">
        <v>59</v>
      </c>
      <c r="B71" s="17" t="n">
        <v>151.8</v>
      </c>
      <c r="C71" s="17" t="n">
        <f aca="false">B71/$B$8</f>
        <v>75.9</v>
      </c>
      <c r="D71" s="17" t="n">
        <f aca="false">C71-$D$2-$C$1</f>
        <v>72.9</v>
      </c>
      <c r="E71" s="17" t="n">
        <f aca="false">D71-((-$D$2-$C$1)*C71)/$B$4</f>
        <v>75.74625</v>
      </c>
      <c r="F71" s="17" t="n">
        <f aca="false">(E71*$B$7*((E71*$B$7/$B$9+$B$9)/$B$9))*(100+$C$5)/100</f>
        <v>147.79627080062</v>
      </c>
      <c r="G71" s="17" t="n">
        <f aca="false">F71*$C$3/($C$3-((($C$3-F71)*10)/$D$6))</f>
        <v>150.864243430476</v>
      </c>
      <c r="H71" s="17" t="n">
        <f aca="false">F71*$G$7*$G$8/960</f>
        <v>391.711993679984</v>
      </c>
      <c r="I71" s="17"/>
      <c r="J71" s="16"/>
    </row>
    <row r="72" customFormat="false" ht="12.75" hidden="false" customHeight="true" outlineLevel="0" collapsed="false">
      <c r="A72" s="16" t="n">
        <v>60</v>
      </c>
      <c r="B72" s="17" t="n">
        <v>152.222222222222</v>
      </c>
      <c r="C72" s="17" t="n">
        <f aca="false">B72/$B$8</f>
        <v>76.111111111111</v>
      </c>
      <c r="D72" s="17" t="n">
        <f aca="false">C72-$D$2-$C$1</f>
        <v>73.111111111111</v>
      </c>
      <c r="E72" s="17" t="n">
        <f aca="false">D72-((-$D$2-$C$1)*C72)/$B$4</f>
        <v>75.9652777777777</v>
      </c>
      <c r="F72" s="17" t="n">
        <f aca="false">(E72*$B$7*((E72*$B$7/$B$9+$B$9)/$B$9))*(100+$C$5)/100</f>
        <v>148.388648320324</v>
      </c>
      <c r="G72" s="17" t="n">
        <f aca="false">F72*$C$3/($C$3-((($C$3-F72)*10)/$D$6))</f>
        <v>151.309548784332</v>
      </c>
      <c r="H72" s="17" t="n">
        <f aca="false">F72*$G$7*$G$8/960</f>
        <v>393.282002029975</v>
      </c>
      <c r="I72" s="17"/>
      <c r="J72" s="16"/>
    </row>
    <row r="73" customFormat="false" ht="12.75" hidden="false" customHeight="true" outlineLevel="0" collapsed="false">
      <c r="A73" s="16" t="n">
        <v>62</v>
      </c>
      <c r="B73" s="17" t="n">
        <v>152.644444444444</v>
      </c>
      <c r="C73" s="17" t="n">
        <f aca="false">B73/$B$8</f>
        <v>76.322222222222</v>
      </c>
      <c r="D73" s="17" t="n">
        <f aca="false">C73-$D$2-$C$1</f>
        <v>73.322222222222</v>
      </c>
      <c r="E73" s="17" t="n">
        <f aca="false">D73-((-$D$2-$C$1)*C73)/$B$4</f>
        <v>76.1843055555553</v>
      </c>
      <c r="F73" s="17" t="n">
        <f aca="false">(E73*$B$7*((E73*$B$7/$B$9+$B$9)/$B$9))*(100+$C$5)/100</f>
        <v>148.981977373928</v>
      </c>
      <c r="G73" s="17" t="n">
        <f aca="false">F73*$C$3/($C$3-((($C$3-F73)*10)/$D$6))</f>
        <v>151.754631099756</v>
      </c>
      <c r="H73" s="17" t="n">
        <f aca="false">F73*$G$7*$G$8/960</f>
        <v>394.854532278786</v>
      </c>
      <c r="I73" s="17"/>
      <c r="J73" s="16"/>
    </row>
    <row r="74" customFormat="false" ht="12.75" hidden="false" customHeight="true" outlineLevel="0" collapsed="false">
      <c r="A74" s="16" t="n">
        <v>63</v>
      </c>
      <c r="B74" s="17" t="n">
        <v>153.066666666667</v>
      </c>
      <c r="C74" s="17" t="n">
        <f aca="false">B74/$B$8</f>
        <v>76.5333333333335</v>
      </c>
      <c r="D74" s="17" t="n">
        <f aca="false">C74-$D$2-$C$1</f>
        <v>73.5333333333335</v>
      </c>
      <c r="E74" s="17" t="n">
        <f aca="false">D74-((-$D$2-$C$1)*C74)/$B$4</f>
        <v>76.4033333333335</v>
      </c>
      <c r="F74" s="17" t="n">
        <f aca="false">(E74*$B$7*((E74*$B$7/$B$9+$B$9)/$B$9))*(100+$C$5)/100</f>
        <v>149.576257961433</v>
      </c>
      <c r="G74" s="17" t="n">
        <f aca="false">F74*$C$3/($C$3-((($C$3-F74)*10)/$D$6))</f>
        <v>152.199488828494</v>
      </c>
      <c r="H74" s="17" t="n">
        <f aca="false">F74*$G$7*$G$8/960</f>
        <v>396.42958442642</v>
      </c>
      <c r="I74" s="17"/>
      <c r="J74" s="16"/>
    </row>
    <row r="75" customFormat="false" ht="12.75" hidden="false" customHeight="true" outlineLevel="0" collapsed="false">
      <c r="A75" s="16" t="n">
        <v>64</v>
      </c>
      <c r="B75" s="17" t="n">
        <v>153.488888888889</v>
      </c>
      <c r="C75" s="17" t="n">
        <f aca="false">B75/$B$8</f>
        <v>76.7444444444445</v>
      </c>
      <c r="D75" s="17" t="n">
        <f aca="false">C75-$D$2-$C$1</f>
        <v>73.7444444444445</v>
      </c>
      <c r="E75" s="17" t="n">
        <f aca="false">D75-((-$D$2-$C$1)*C75)/$B$4</f>
        <v>76.6223611111112</v>
      </c>
      <c r="F75" s="17" t="n">
        <f aca="false">(E75*$B$7*((E75*$B$7/$B$9+$B$9)/$B$9))*(100+$C$5)/100</f>
        <v>150.171490082836</v>
      </c>
      <c r="G75" s="17" t="n">
        <f aca="false">F75*$C$3/($C$3-((($C$3-F75)*10)/$D$6))</f>
        <v>152.64412043107</v>
      </c>
      <c r="H75" s="17" t="n">
        <f aca="false">F75*$G$7*$G$8/960</f>
        <v>398.007158472871</v>
      </c>
      <c r="I75" s="17"/>
      <c r="J75" s="16"/>
    </row>
    <row r="76" customFormat="false" ht="12.75" hidden="false" customHeight="true" outlineLevel="0" collapsed="false">
      <c r="A76" s="16" t="n">
        <v>65</v>
      </c>
      <c r="B76" s="17" t="n">
        <v>153.911111111111</v>
      </c>
      <c r="C76" s="17" t="n">
        <f aca="false">B76/$B$8</f>
        <v>76.9555555555555</v>
      </c>
      <c r="D76" s="17" t="n">
        <f aca="false">C76-$D$2-$C$1</f>
        <v>73.9555555555555</v>
      </c>
      <c r="E76" s="17" t="n">
        <f aca="false">D76-((-$D$2-$C$1)*C76)/$B$4</f>
        <v>76.8413888888888</v>
      </c>
      <c r="F76" s="17" t="n">
        <f aca="false">(E76*$B$7*((E76*$B$7/$B$9+$B$9)/$B$9))*(100+$C$5)/100</f>
        <v>150.767673738139</v>
      </c>
      <c r="G76" s="17" t="n">
        <f aca="false">F76*$C$3/($C$3-((($C$3-F76)*10)/$D$6))</f>
        <v>153.088524376772</v>
      </c>
      <c r="H76" s="17" t="n">
        <f aca="false">F76*$G$7*$G$8/960</f>
        <v>399.58725441814</v>
      </c>
      <c r="I76" s="17"/>
      <c r="J76" s="16"/>
    </row>
    <row r="77" customFormat="false" ht="12.75" hidden="false" customHeight="true" outlineLevel="0" collapsed="false">
      <c r="A77" s="16" t="n">
        <v>66</v>
      </c>
      <c r="B77" s="17" t="n">
        <v>154.333333333333</v>
      </c>
      <c r="C77" s="17" t="n">
        <f aca="false">B77/$B$8</f>
        <v>77.1666666666665</v>
      </c>
      <c r="D77" s="17" t="n">
        <f aca="false">C77-$D$2-$C$1</f>
        <v>74.1666666666665</v>
      </c>
      <c r="E77" s="17" t="n">
        <f aca="false">D77-((-$D$2-$C$1)*C77)/$B$4</f>
        <v>77.0604166666665</v>
      </c>
      <c r="F77" s="17" t="n">
        <f aca="false">(E77*$B$7*((E77*$B$7/$B$9+$B$9)/$B$9))*(100+$C$5)/100</f>
        <v>151.364808927341</v>
      </c>
      <c r="G77" s="17" t="n">
        <f aca="false">F77*$C$3/($C$3-((($C$3-F77)*10)/$D$6))</f>
        <v>153.532699143629</v>
      </c>
      <c r="H77" s="17" t="n">
        <f aca="false">F77*$G$7*$G$8/960</f>
        <v>401.16987226223</v>
      </c>
      <c r="I77" s="17"/>
      <c r="J77" s="16"/>
    </row>
    <row r="78" customFormat="false" ht="12.75" hidden="false" customHeight="true" outlineLevel="0" collapsed="false">
      <c r="A78" s="16" t="n">
        <v>67</v>
      </c>
      <c r="B78" s="17" t="n">
        <v>154.755555555555</v>
      </c>
      <c r="C78" s="17" t="n">
        <f aca="false">B78/$B$8</f>
        <v>77.3777777777775</v>
      </c>
      <c r="D78" s="17" t="n">
        <f aca="false">C78-$D$2-$C$1</f>
        <v>74.3777777777775</v>
      </c>
      <c r="E78" s="17" t="n">
        <f aca="false">D78-((-$D$2-$C$1)*C78)/$B$4</f>
        <v>77.2794444444442</v>
      </c>
      <c r="F78" s="17" t="n">
        <f aca="false">(E78*$B$7*((E78*$B$7/$B$9+$B$9)/$B$9))*(100+$C$5)/100</f>
        <v>151.962895650443</v>
      </c>
      <c r="G78" s="17" t="n">
        <f aca="false">F78*$C$3/($C$3-((($C$3-F78)*10)/$D$6))</f>
        <v>153.976643218388</v>
      </c>
      <c r="H78" s="17" t="n">
        <f aca="false">F78*$G$7*$G$8/960</f>
        <v>402.755012005138</v>
      </c>
      <c r="I78" s="17"/>
      <c r="J78" s="16"/>
    </row>
    <row r="79" customFormat="false" ht="12.75" hidden="false" customHeight="true" outlineLevel="0" collapsed="false">
      <c r="A79" s="16" t="n">
        <v>68</v>
      </c>
      <c r="B79" s="17" t="n">
        <v>155.155555555555</v>
      </c>
      <c r="C79" s="17" t="n">
        <f aca="false">B79/$B$8</f>
        <v>77.5777777777775</v>
      </c>
      <c r="D79" s="17" t="n">
        <f aca="false">C79-$D$2-$C$1</f>
        <v>74.5777777777775</v>
      </c>
      <c r="E79" s="17" t="n">
        <f aca="false">D79-((-$D$2-$C$1)*C79)/$B$4</f>
        <v>77.4869444444442</v>
      </c>
      <c r="F79" s="17" t="n">
        <f aca="false">(E79*$B$7*((E79*$B$7/$B$9+$B$9)/$B$9))*(100+$C$5)/100</f>
        <v>152.530381855677</v>
      </c>
      <c r="G79" s="17" t="n">
        <f aca="false">F79*$C$3/($C$3-((($C$3-F79)*10)/$D$6))</f>
        <v>154.397007652836</v>
      </c>
      <c r="H79" s="17" t="n">
        <f aca="false">F79*$G$7*$G$8/960</f>
        <v>404.259049635006</v>
      </c>
      <c r="I79" s="17"/>
      <c r="J79" s="16"/>
    </row>
    <row r="80" customFormat="false" ht="12.75" hidden="false" customHeight="true" outlineLevel="0" collapsed="false">
      <c r="A80" s="16" t="n">
        <v>69</v>
      </c>
      <c r="B80" s="17" t="n">
        <v>155.555555555556</v>
      </c>
      <c r="C80" s="17" t="n">
        <f aca="false">B80/$B$8</f>
        <v>77.777777777778</v>
      </c>
      <c r="D80" s="17" t="n">
        <f aca="false">C80-$D$2-$C$1</f>
        <v>74.777777777778</v>
      </c>
      <c r="E80" s="17" t="n">
        <f aca="false">D80-((-$D$2-$C$1)*C80)/$B$4</f>
        <v>77.6944444444447</v>
      </c>
      <c r="F80" s="17" t="n">
        <f aca="false">(E80*$B$7*((E80*$B$7/$B$9+$B$9)/$B$9))*(100+$C$5)/100</f>
        <v>153.098722069177</v>
      </c>
      <c r="G80" s="17" t="n">
        <f aca="false">F80*$C$3/($C$3-((($C$3-F80)*10)/$D$6))</f>
        <v>154.817162417029</v>
      </c>
      <c r="H80" s="17" t="n">
        <f aca="false">F80*$G$7*$G$8/960</f>
        <v>405.765350686532</v>
      </c>
      <c r="I80" s="17"/>
      <c r="J80" s="16"/>
    </row>
    <row r="81" customFormat="false" ht="12.75" hidden="false" customHeight="true" outlineLevel="0" collapsed="false">
      <c r="A81" s="16" t="n">
        <v>70</v>
      </c>
      <c r="B81" s="17" t="n">
        <v>155.955555555556</v>
      </c>
      <c r="C81" s="17" t="n">
        <f aca="false">B81/$B$8</f>
        <v>77.977777777778</v>
      </c>
      <c r="D81" s="17" t="n">
        <f aca="false">C81-$D$2-$C$1</f>
        <v>74.977777777778</v>
      </c>
      <c r="E81" s="17" t="n">
        <f aca="false">D81-((-$D$2-$C$1)*C81)/$B$4</f>
        <v>77.9019444444447</v>
      </c>
      <c r="F81" s="17" t="n">
        <f aca="false">(E81*$B$7*((E81*$B$7/$B$9+$B$9)/$B$9))*(100+$C$5)/100</f>
        <v>153.66791629094</v>
      </c>
      <c r="G81" s="17" t="n">
        <f aca="false">F81*$C$3/($C$3-((($C$3-F81)*10)/$D$6))</f>
        <v>155.237106245852</v>
      </c>
      <c r="H81" s="17" t="n">
        <f aca="false">F81*$G$7*$G$8/960</f>
        <v>407.273915159709</v>
      </c>
      <c r="I81" s="17"/>
      <c r="J81" s="16"/>
    </row>
    <row r="82" customFormat="false" ht="12.75" hidden="false" customHeight="true" outlineLevel="0" collapsed="false">
      <c r="A82" s="16" t="n">
        <v>71</v>
      </c>
      <c r="B82" s="17" t="n">
        <v>156.355555555556</v>
      </c>
      <c r="C82" s="17" t="n">
        <f aca="false">B82/$B$8</f>
        <v>78.177777777778</v>
      </c>
      <c r="D82" s="17" t="n">
        <f aca="false">C82-$D$2-$C$1</f>
        <v>75.177777777778</v>
      </c>
      <c r="E82" s="17" t="n">
        <f aca="false">D82-((-$D$2-$C$1)*C82)/$B$4</f>
        <v>78.1094444444447</v>
      </c>
      <c r="F82" s="17" t="n">
        <f aca="false">(E82*$B$7*((E82*$B$7/$B$9+$B$9)/$B$9))*(100+$C$5)/100</f>
        <v>154.237964520968</v>
      </c>
      <c r="G82" s="17" t="n">
        <f aca="false">F82*$C$3/($C$3-((($C$3-F82)*10)/$D$6))</f>
        <v>155.65683788115</v>
      </c>
      <c r="H82" s="17" t="n">
        <f aca="false">F82*$G$7*$G$8/960</f>
        <v>408.784743054542</v>
      </c>
      <c r="I82" s="17"/>
      <c r="J82" s="16"/>
    </row>
    <row r="83" customFormat="false" ht="12.75" hidden="false" customHeight="true" outlineLevel="0" collapsed="false">
      <c r="A83" s="16" t="n">
        <v>72</v>
      </c>
      <c r="B83" s="17" t="n">
        <v>156.755555555556</v>
      </c>
      <c r="C83" s="17" t="n">
        <f aca="false">B83/$B$8</f>
        <v>78.377777777778</v>
      </c>
      <c r="D83" s="17" t="n">
        <f aca="false">C83-$D$2-$C$1</f>
        <v>75.377777777778</v>
      </c>
      <c r="E83" s="17" t="n">
        <f aca="false">D83-((-$D$2-$C$1)*C83)/$B$4</f>
        <v>78.3169444444447</v>
      </c>
      <c r="F83" s="17" t="n">
        <f aca="false">(E83*$B$7*((E83*$B$7/$B$9+$B$9)/$B$9))*(100+$C$5)/100</f>
        <v>154.80886675926</v>
      </c>
      <c r="G83" s="17" t="n">
        <f aca="false">F83*$C$3/($C$3-((($C$3-F83)*10)/$D$6))</f>
        <v>156.076356071714</v>
      </c>
      <c r="H83" s="17" t="n">
        <f aca="false">F83*$G$7*$G$8/960</f>
        <v>410.29783437103</v>
      </c>
      <c r="I83" s="17"/>
      <c r="J83" s="16"/>
    </row>
    <row r="84" customFormat="false" ht="12.75" hidden="false" customHeight="true" outlineLevel="0" collapsed="false">
      <c r="A84" s="16" t="n">
        <v>73</v>
      </c>
      <c r="B84" s="17" t="n">
        <v>157.155555555556</v>
      </c>
      <c r="C84" s="17" t="n">
        <f aca="false">B84/$B$8</f>
        <v>78.577777777778</v>
      </c>
      <c r="D84" s="17" t="n">
        <f aca="false">C84-$D$2-$C$1</f>
        <v>75.577777777778</v>
      </c>
      <c r="E84" s="17" t="n">
        <f aca="false">D84-((-$D$2-$C$1)*C84)/$B$4</f>
        <v>78.5244444444447</v>
      </c>
      <c r="F84" s="17" t="n">
        <f aca="false">(E84*$B$7*((E84*$B$7/$B$9+$B$9)/$B$9))*(100+$C$5)/100</f>
        <v>155.380623005816</v>
      </c>
      <c r="G84" s="17" t="n">
        <f aca="false">F84*$C$3/($C$3-((($C$3-F84)*10)/$D$6))</f>
        <v>156.495659573261</v>
      </c>
      <c r="H84" s="17" t="n">
        <f aca="false">F84*$G$7*$G$8/960</f>
        <v>411.813189109173</v>
      </c>
      <c r="I84" s="17"/>
      <c r="J84" s="16"/>
    </row>
    <row r="85" customFormat="false" ht="12.75" hidden="false" customHeight="true" outlineLevel="0" collapsed="false">
      <c r="A85" s="16" t="n">
        <v>74</v>
      </c>
      <c r="B85" s="17" t="n">
        <v>157.555555555556</v>
      </c>
      <c r="C85" s="17" t="n">
        <f aca="false">B85/$B$8</f>
        <v>78.777777777778</v>
      </c>
      <c r="D85" s="17" t="n">
        <f aca="false">C85-$D$2-$C$1</f>
        <v>75.777777777778</v>
      </c>
      <c r="E85" s="17" t="n">
        <f aca="false">D85-((-$D$2-$C$1)*C85)/$B$4</f>
        <v>78.7319444444447</v>
      </c>
      <c r="F85" s="17" t="n">
        <f aca="false">(E85*$B$7*((E85*$B$7/$B$9+$B$9)/$B$9))*(100+$C$5)/100</f>
        <v>155.953233260637</v>
      </c>
      <c r="G85" s="17" t="n">
        <f aca="false">F85*$C$3/($C$3-((($C$3-F85)*10)/$D$6))</f>
        <v>156.914747148422</v>
      </c>
      <c r="H85" s="17" t="n">
        <f aca="false">F85*$G$7*$G$8/960</f>
        <v>413.330807268972</v>
      </c>
      <c r="I85" s="17"/>
      <c r="J85" s="16"/>
    </row>
    <row r="86" customFormat="false" ht="12.75" hidden="false" customHeight="true" outlineLevel="0" collapsed="false">
      <c r="A86" s="16" t="n">
        <v>75</v>
      </c>
      <c r="B86" s="17" t="n">
        <v>157.955555555556</v>
      </c>
      <c r="C86" s="17" t="n">
        <f aca="false">B86/$B$8</f>
        <v>78.977777777778</v>
      </c>
      <c r="D86" s="17" t="n">
        <f aca="false">C86-$D$2-$C$1</f>
        <v>75.977777777778</v>
      </c>
      <c r="E86" s="17" t="n">
        <f aca="false">D86-((-$D$2-$C$1)*C86)/$B$4</f>
        <v>78.9394444444447</v>
      </c>
      <c r="F86" s="17" t="n">
        <f aca="false">(E86*$B$7*((E86*$B$7/$B$9+$B$9)/$B$9))*(100+$C$5)/100</f>
        <v>156.526697523723</v>
      </c>
      <c r="G86" s="17" t="n">
        <f aca="false">F86*$C$3/($C$3-((($C$3-F86)*10)/$D$6))</f>
        <v>157.333617566719</v>
      </c>
      <c r="H86" s="17" t="n">
        <f aca="false">F86*$G$7*$G$8/960</f>
        <v>414.850688850425</v>
      </c>
      <c r="I86" s="17"/>
      <c r="J86" s="16"/>
    </row>
    <row r="87" customFormat="false" ht="12.75" hidden="false" customHeight="true" outlineLevel="0" collapsed="false">
      <c r="A87" s="16" t="n">
        <v>76</v>
      </c>
      <c r="B87" s="17" t="n">
        <v>158.355555555556</v>
      </c>
      <c r="C87" s="17" t="n">
        <f aca="false">B87/$B$8</f>
        <v>79.177777777778</v>
      </c>
      <c r="D87" s="17" t="n">
        <f aca="false">C87-$D$2-$C$1</f>
        <v>76.177777777778</v>
      </c>
      <c r="E87" s="17" t="n">
        <f aca="false">D87-((-$D$2-$C$1)*C87)/$B$4</f>
        <v>79.1469444444447</v>
      </c>
      <c r="F87" s="17" t="n">
        <f aca="false">(E87*$B$7*((E87*$B$7/$B$9+$B$9)/$B$9))*(100+$C$5)/100</f>
        <v>157.101015795073</v>
      </c>
      <c r="G87" s="17" t="n">
        <f aca="false">F87*$C$3/($C$3-((($C$3-F87)*10)/$D$6))</f>
        <v>157.752269604558</v>
      </c>
      <c r="H87" s="17" t="n">
        <f aca="false">F87*$G$7*$G$8/960</f>
        <v>416.372833853534</v>
      </c>
      <c r="I87" s="17"/>
      <c r="J87" s="16"/>
    </row>
    <row r="88" customFormat="false" ht="12.75" hidden="false" customHeight="true" outlineLevel="0" collapsed="false">
      <c r="A88" s="16" t="n">
        <v>77</v>
      </c>
      <c r="B88" s="17" t="n">
        <v>158.755555555556</v>
      </c>
      <c r="C88" s="17" t="n">
        <f aca="false">B88/$B$8</f>
        <v>79.377777777778</v>
      </c>
      <c r="D88" s="17" t="n">
        <f aca="false">C88-$D$2-$C$1</f>
        <v>76.377777777778</v>
      </c>
      <c r="E88" s="17" t="n">
        <f aca="false">D88-((-$D$2-$C$1)*C88)/$B$4</f>
        <v>79.3544444444447</v>
      </c>
      <c r="F88" s="17" t="n">
        <f aca="false">(E88*$B$7*((E88*$B$7/$B$9+$B$9)/$B$9))*(100+$C$5)/100</f>
        <v>157.676188074687</v>
      </c>
      <c r="G88" s="17" t="n">
        <f aca="false">F88*$C$3/($C$3-((($C$3-F88)*10)/$D$6))</f>
        <v>158.170702045206</v>
      </c>
      <c r="H88" s="17" t="n">
        <f aca="false">F88*$G$7*$G$8/960</f>
        <v>417.897242278298</v>
      </c>
      <c r="I88" s="17"/>
      <c r="J88" s="16"/>
    </row>
    <row r="89" customFormat="false" ht="12.75" hidden="false" customHeight="true" outlineLevel="0" collapsed="false">
      <c r="A89" s="16" t="n">
        <v>78</v>
      </c>
      <c r="B89" s="17" t="n">
        <v>159.155555555556</v>
      </c>
      <c r="C89" s="17" t="n">
        <f aca="false">B89/$B$8</f>
        <v>79.577777777778</v>
      </c>
      <c r="D89" s="17" t="n">
        <f aca="false">C89-$D$2-$C$1</f>
        <v>76.577777777778</v>
      </c>
      <c r="E89" s="17" t="n">
        <f aca="false">D89-((-$D$2-$C$1)*C89)/$B$4</f>
        <v>79.5619444444447</v>
      </c>
      <c r="F89" s="17" t="n">
        <f aca="false">(E89*$B$7*((E89*$B$7/$B$9+$B$9)/$B$9))*(100+$C$5)/100</f>
        <v>158.252214362566</v>
      </c>
      <c r="G89" s="17" t="n">
        <f aca="false">F89*$C$3/($C$3-((($C$3-F89)*10)/$D$6))</f>
        <v>158.588913678777</v>
      </c>
      <c r="H89" s="17" t="n">
        <f aca="false">F89*$G$7*$G$8/960</f>
        <v>419.423914124718</v>
      </c>
      <c r="I89" s="17"/>
      <c r="J89" s="16"/>
    </row>
    <row r="90" customFormat="false" ht="12.75" hidden="false" customHeight="true" outlineLevel="0" collapsed="false">
      <c r="A90" s="16" t="n">
        <v>79</v>
      </c>
      <c r="B90" s="17" t="n">
        <v>159.555555555556</v>
      </c>
      <c r="C90" s="17" t="n">
        <f aca="false">B90/$B$8</f>
        <v>79.777777777778</v>
      </c>
      <c r="D90" s="17" t="n">
        <f aca="false">C90-$D$2-$C$1</f>
        <v>76.777777777778</v>
      </c>
      <c r="E90" s="17" t="n">
        <f aca="false">D90-((-$D$2-$C$1)*C90)/$B$4</f>
        <v>79.7694444444447</v>
      </c>
      <c r="F90" s="17" t="n">
        <f aca="false">(E90*$B$7*((E90*$B$7/$B$9+$B$9)/$B$9))*(100+$C$5)/100</f>
        <v>158.829094658709</v>
      </c>
      <c r="G90" s="17" t="n">
        <f aca="false">F90*$C$3/($C$3-((($C$3-F90)*10)/$D$6))</f>
        <v>159.006903302217</v>
      </c>
      <c r="H90" s="17" t="n">
        <f aca="false">F90*$G$7*$G$8/960</f>
        <v>420.952849392793</v>
      </c>
      <c r="I90" s="17"/>
      <c r="J90" s="16"/>
    </row>
    <row r="91" customFormat="false" ht="12.75" hidden="false" customHeight="true" outlineLevel="0" collapsed="false">
      <c r="A91" s="16" t="n">
        <v>80</v>
      </c>
      <c r="B91" s="17" t="n">
        <v>159.955555555556</v>
      </c>
      <c r="C91" s="17" t="n">
        <f aca="false">B91/$B$8</f>
        <v>79.977777777778</v>
      </c>
      <c r="D91" s="17" t="n">
        <f aca="false">C91-$D$2-$C$1</f>
        <v>76.977777777778</v>
      </c>
      <c r="E91" s="17" t="n">
        <f aca="false">D91-((-$D$2-$C$1)*C91)/$B$4</f>
        <v>79.9769444444447</v>
      </c>
      <c r="F91" s="17" t="n">
        <f aca="false">(E91*$B$7*((E91*$B$7/$B$9+$B$9)/$B$9))*(100+$C$5)/100</f>
        <v>159.406828963117</v>
      </c>
      <c r="G91" s="17" t="n">
        <f aca="false">F91*$C$3/($C$3-((($C$3-F91)*10)/$D$6))</f>
        <v>159.424669719285</v>
      </c>
      <c r="H91" s="17" t="n">
        <f aca="false">F91*$G$7*$G$8/960</f>
        <v>422.484048082522</v>
      </c>
      <c r="I91" s="17"/>
      <c r="J91" s="16"/>
    </row>
    <row r="92" customFormat="false" ht="12.75" hidden="false" customHeight="true" outlineLevel="0" collapsed="false">
      <c r="E92" s="20"/>
    </row>
    <row r="93" customFormat="false" ht="12.75" hidden="false" customHeight="true" outlineLevel="0" collapsed="false">
      <c r="E93" s="20"/>
    </row>
    <row r="94" customFormat="false" ht="12.75" hidden="false" customHeight="true" outlineLevel="0" collapsed="false">
      <c r="E94" s="20"/>
    </row>
    <row r="95" customFormat="false" ht="12.75" hidden="false" customHeight="true" outlineLevel="0" collapsed="false">
      <c r="E95" s="1"/>
    </row>
  </sheetData>
  <sheetProtection sheet="true" objects="true" scenarios="true" selectLockedCells="true"/>
  <mergeCells count="10">
    <mergeCell ref="E1:F1"/>
    <mergeCell ref="E2:F2"/>
    <mergeCell ref="E3:F3"/>
    <mergeCell ref="E4:F4"/>
    <mergeCell ref="E5:F5"/>
    <mergeCell ref="E6:F6"/>
    <mergeCell ref="E7:F7"/>
    <mergeCell ref="E8:F8"/>
    <mergeCell ref="E9:F9"/>
    <mergeCell ref="E10:F10"/>
  </mergeCells>
  <dataValidations count="4">
    <dataValidation allowBlank="false" error="Min value -20&#10;Max value 14" errorStyle="stop" errorTitle="Error" operator="between" showDropDown="false" showErrorMessage="true" showInputMessage="false" sqref="B2" type="whole">
      <formula1>-20</formula1>
      <formula2>+14</formula2>
    </dataValidation>
    <dataValidation allowBlank="false" error="Min value -20&#10;Max value 20" errorStyle="stop" errorTitle="Error" operator="between" showDropDown="false" showErrorMessage="true" showInputMessage="false" sqref="B5" type="whole">
      <formula1>-20</formula1>
      <formula2>20</formula2>
    </dataValidation>
    <dataValidation allowBlank="false" error="Min value -20&#10;Max value 20" errorStyle="stop" errorTitle="Error" operator="between" showDropDown="false" showErrorMessage="true" showInputMessage="false" sqref="B6" type="whole">
      <formula1>-20</formula1>
      <formula2>20</formula2>
    </dataValidation>
    <dataValidation allowBlank="false" error="&quot;ADC torque max&quot; - &quot;ADC torque offset&quot;&#10;Min value 40.  Max value 250." errorStyle="stop" errorTitle="Error" operator="between" showDropDown="false" showErrorMessage="true" showInputMessage="false" sqref="B4" type="whole">
      <formula1>40</formula1>
      <formula2>250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1884</TotalTime>
  <Application>LibreOffice/7.2.3.2$Windows_X86_64 LibreOffice_project/d166454616c1632304285822f9c83ce2e660fd92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2025-01-27T08:23:12Z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