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emmersonEmmerson/Documents/Master's/C_forecasting_NL/Environmental_datasets/"/>
    </mc:Choice>
  </mc:AlternateContent>
  <xr:revisionPtr revIDLastSave="0" documentId="13_ncr:1_{1D554514-687D-544F-A389-A6834DF1F6DE}" xr6:coauthVersionLast="47" xr6:coauthVersionMax="47" xr10:uidLastSave="{00000000-0000-0000-0000-000000000000}"/>
  <bookViews>
    <workbookView xWindow="4340" yWindow="500" windowWidth="24460" windowHeight="17500" activeTab="4" xr2:uid="{9EEE58CE-D387-B14C-ABB0-8398CF6D0276}"/>
  </bookViews>
  <sheets>
    <sheet name="Databases" sheetId="1" r:id="rId1"/>
    <sheet name="Earthdata" sheetId="2" r:id="rId2"/>
    <sheet name="Variables (long list)" sheetId="4" r:id="rId3"/>
    <sheet name="Variable download info" sheetId="5" r:id="rId4"/>
    <sheet name="Final variable info" sheetId="10" r:id="rId5"/>
    <sheet name="EVI options" sheetId="12" r:id="rId6"/>
    <sheet name="canopy cover options" sheetId="11" r:id="rId7"/>
    <sheet name="EVI_cloud_txt_extract" sheetId="9" r:id="rId8"/>
    <sheet name="USGS_EVI_scenes" sheetId="6" r:id="rId9"/>
    <sheet name="soil.org" sheetId="7" r:id="rId10"/>
  </sheets>
  <definedNames>
    <definedName name="_xlnm._FilterDatabase" localSheetId="7" hidden="1">EVI_cloud_txt_extract!$A$1:$M$70</definedName>
    <definedName name="_xlnm._FilterDatabase" localSheetId="4" hidden="1">'Final variable info'!$A$1:$AB$28</definedName>
    <definedName name="_xlnm._FilterDatabase" localSheetId="8" hidden="1">USGS_EVI_scenes!$A$1:$B$70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 i="10" l="1"/>
  <c r="N11" i="10"/>
  <c r="L11" i="10"/>
  <c r="P11" i="10" s="1"/>
  <c r="N5" i="10" l="1"/>
  <c r="G5" i="10"/>
  <c r="F5" i="10"/>
  <c r="E5" i="10"/>
  <c r="B4" i="10"/>
  <c r="F4" i="10"/>
  <c r="G4" i="10"/>
  <c r="G19" i="10" a="1"/>
  <c r="G19" i="10" s="1"/>
  <c r="E19" i="10" a="1"/>
  <c r="E19" i="10" s="1"/>
  <c r="P18" i="10"/>
  <c r="N18" i="10"/>
  <c r="G18" i="10" a="1"/>
  <c r="G18" i="10" s="1"/>
  <c r="E18" i="10" a="1"/>
  <c r="E18" i="10" s="1"/>
  <c r="P17" i="10"/>
  <c r="N17" i="10"/>
  <c r="G17" i="10" a="1"/>
  <c r="G17" i="10" s="1"/>
  <c r="E17" i="10" a="1"/>
  <c r="E17" i="10" s="1"/>
  <c r="Q16" i="10"/>
  <c r="P16" i="10"/>
  <c r="N16" i="10"/>
  <c r="G16" i="10"/>
  <c r="F16" i="10"/>
  <c r="E16" i="10"/>
  <c r="B16" i="10"/>
  <c r="Q15" i="10"/>
  <c r="P15" i="10"/>
  <c r="N15" i="10"/>
  <c r="G15" i="10"/>
  <c r="F15" i="10"/>
  <c r="E15" i="10"/>
  <c r="B15" i="10"/>
  <c r="Q14" i="10"/>
  <c r="P14" i="10"/>
  <c r="N14" i="10"/>
  <c r="G14" i="10"/>
  <c r="F14" i="10"/>
  <c r="E14" i="10"/>
  <c r="B14" i="10"/>
  <c r="N12" i="10"/>
  <c r="G12" i="10"/>
  <c r="F12" i="10"/>
  <c r="E12" i="10"/>
  <c r="B12" i="10"/>
  <c r="O9" i="10"/>
  <c r="N9" i="10"/>
  <c r="L9" i="10"/>
  <c r="N4" i="10"/>
  <c r="E4" i="10"/>
  <c r="P3" i="10"/>
  <c r="N3" i="10"/>
  <c r="G3" i="10"/>
  <c r="E3" i="10"/>
  <c r="B3" i="10"/>
  <c r="P2" i="10"/>
  <c r="N2" i="10"/>
  <c r="G2" i="10"/>
  <c r="F2" i="10"/>
  <c r="E2" i="10"/>
  <c r="B2" i="10"/>
  <c r="G22" i="5" a="1"/>
  <c r="G22" i="5" s="1"/>
  <c r="E22" i="5" a="1"/>
  <c r="E22" i="5" s="1"/>
  <c r="G25" i="5"/>
  <c r="F25" i="5"/>
  <c r="E25" i="5"/>
  <c r="B25" i="5"/>
  <c r="G13" i="5"/>
  <c r="F13" i="5"/>
  <c r="E13" i="5"/>
  <c r="B13" i="5"/>
  <c r="S3" i="9"/>
  <c r="S4" i="9"/>
  <c r="S5" i="9"/>
  <c r="S6" i="9"/>
  <c r="S7" i="9"/>
  <c r="S8" i="9"/>
  <c r="S9" i="9"/>
  <c r="S10" i="9"/>
  <c r="S11" i="9"/>
  <c r="S12" i="9"/>
  <c r="S13" i="9"/>
  <c r="S14" i="9"/>
  <c r="S15" i="9"/>
  <c r="S16" i="9"/>
  <c r="S17" i="9"/>
  <c r="S18" i="9"/>
  <c r="S19" i="9"/>
  <c r="S20" i="9"/>
  <c r="S21" i="9"/>
  <c r="S22" i="9"/>
  <c r="S23" i="9"/>
  <c r="S24" i="9"/>
  <c r="S25" i="9"/>
  <c r="S26" i="9"/>
  <c r="S27" i="9"/>
  <c r="S28" i="9"/>
  <c r="S29" i="9"/>
  <c r="S30" i="9"/>
  <c r="S31" i="9"/>
  <c r="S32" i="9"/>
  <c r="S33" i="9"/>
  <c r="S34" i="9"/>
  <c r="S35" i="9"/>
  <c r="S36" i="9"/>
  <c r="S37" i="9"/>
  <c r="S38" i="9"/>
  <c r="S39" i="9"/>
  <c r="S40" i="9"/>
  <c r="S41" i="9"/>
  <c r="S42" i="9"/>
  <c r="S43" i="9"/>
  <c r="S44" i="9"/>
  <c r="S45" i="9"/>
  <c r="S46" i="9"/>
  <c r="S47" i="9"/>
  <c r="S48" i="9"/>
  <c r="S49" i="9"/>
  <c r="S50" i="9"/>
  <c r="S51" i="9"/>
  <c r="S52" i="9"/>
  <c r="S53" i="9"/>
  <c r="S54" i="9"/>
  <c r="S55" i="9"/>
  <c r="S56" i="9"/>
  <c r="S57" i="9"/>
  <c r="S58" i="9"/>
  <c r="S59" i="9"/>
  <c r="S60" i="9"/>
  <c r="S61" i="9"/>
  <c r="S62" i="9"/>
  <c r="S63" i="9"/>
  <c r="S64" i="9"/>
  <c r="S65" i="9"/>
  <c r="S66" i="9"/>
  <c r="S67" i="9"/>
  <c r="S68" i="9"/>
  <c r="S69" i="9"/>
  <c r="S70" i="9"/>
  <c r="S2" i="9"/>
  <c r="U13" i="9"/>
  <c r="T5" i="9"/>
  <c r="L3" i="9"/>
  <c r="L4" i="9"/>
  <c r="L6" i="9"/>
  <c r="L7" i="9"/>
  <c r="L8" i="9"/>
  <c r="L10" i="9"/>
  <c r="L12" i="9"/>
  <c r="L14" i="9"/>
  <c r="L15" i="9"/>
  <c r="L16" i="9"/>
  <c r="L18" i="9"/>
  <c r="L19" i="9"/>
  <c r="L20" i="9"/>
  <c r="L21" i="9"/>
  <c r="L22" i="9"/>
  <c r="L23" i="9"/>
  <c r="L24" i="9"/>
  <c r="L25" i="9"/>
  <c r="L26" i="9"/>
  <c r="L27" i="9"/>
  <c r="L28" i="9"/>
  <c r="L29" i="9"/>
  <c r="L30" i="9"/>
  <c r="L31" i="9"/>
  <c r="L32" i="9"/>
  <c r="L33" i="9"/>
  <c r="L34" i="9"/>
  <c r="L35" i="9"/>
  <c r="L36" i="9"/>
  <c r="L37" i="9"/>
  <c r="L38" i="9"/>
  <c r="L40" i="9"/>
  <c r="L41" i="9"/>
  <c r="L42" i="9"/>
  <c r="L43" i="9"/>
  <c r="L44" i="9"/>
  <c r="L45" i="9"/>
  <c r="L46" i="9"/>
  <c r="L47" i="9"/>
  <c r="L48" i="9"/>
  <c r="L49" i="9"/>
  <c r="L50" i="9"/>
  <c r="L51" i="9"/>
  <c r="L52" i="9"/>
  <c r="L53" i="9"/>
  <c r="L54" i="9"/>
  <c r="L55" i="9"/>
  <c r="L56" i="9"/>
  <c r="L57" i="9"/>
  <c r="L58" i="9"/>
  <c r="L60" i="9"/>
  <c r="L61" i="9"/>
  <c r="L62" i="9"/>
  <c r="L64" i="9"/>
  <c r="L65" i="9"/>
  <c r="L66" i="9"/>
  <c r="L68" i="9"/>
  <c r="L69" i="9"/>
  <c r="L70" i="9"/>
  <c r="L2" i="9"/>
  <c r="J70" i="9"/>
  <c r="F3" i="9"/>
  <c r="U3" i="9" s="1"/>
  <c r="F4" i="9"/>
  <c r="X4" i="9" s="1"/>
  <c r="F5" i="9"/>
  <c r="W5" i="9" s="1"/>
  <c r="F6" i="9"/>
  <c r="T6" i="9" s="1"/>
  <c r="F7" i="9"/>
  <c r="T7" i="9" s="1"/>
  <c r="F8" i="9"/>
  <c r="X8" i="9" s="1"/>
  <c r="F9" i="9"/>
  <c r="U9" i="9" s="1"/>
  <c r="F10" i="9"/>
  <c r="U10" i="9" s="1"/>
  <c r="F11" i="9"/>
  <c r="U11" i="9" s="1"/>
  <c r="F12" i="9"/>
  <c r="T12" i="9" s="1"/>
  <c r="F13" i="9"/>
  <c r="W13" i="9" s="1"/>
  <c r="F14" i="9"/>
  <c r="T14" i="9" s="1"/>
  <c r="F15" i="9"/>
  <c r="T15" i="9" s="1"/>
  <c r="F16" i="9"/>
  <c r="X16" i="9" s="1"/>
  <c r="F17" i="9"/>
  <c r="U17" i="9" s="1"/>
  <c r="F18" i="9"/>
  <c r="U18" i="9" s="1"/>
  <c r="F19" i="9"/>
  <c r="U19" i="9" s="1"/>
  <c r="F20" i="9"/>
  <c r="W20" i="9" s="1"/>
  <c r="F21" i="9"/>
  <c r="W21" i="9" s="1"/>
  <c r="F22" i="9"/>
  <c r="T22" i="9" s="1"/>
  <c r="F23" i="9"/>
  <c r="T23" i="9" s="1"/>
  <c r="F24" i="9"/>
  <c r="X24" i="9" s="1"/>
  <c r="F25" i="9"/>
  <c r="U25" i="9" s="1"/>
  <c r="F26" i="9"/>
  <c r="U26" i="9" s="1"/>
  <c r="F27" i="9"/>
  <c r="U27" i="9" s="1"/>
  <c r="F28" i="9"/>
  <c r="U28" i="9" s="1"/>
  <c r="F29" i="9"/>
  <c r="W29" i="9" s="1"/>
  <c r="F30" i="9"/>
  <c r="T30" i="9" s="1"/>
  <c r="F31" i="9"/>
  <c r="T31" i="9" s="1"/>
  <c r="F32" i="9"/>
  <c r="X32" i="9" s="1"/>
  <c r="F33" i="9"/>
  <c r="U33" i="9" s="1"/>
  <c r="F34" i="9"/>
  <c r="U34" i="9" s="1"/>
  <c r="F35" i="9"/>
  <c r="U35" i="9" s="1"/>
  <c r="F36" i="9"/>
  <c r="W36" i="9" s="1"/>
  <c r="F37" i="9"/>
  <c r="W37" i="9" s="1"/>
  <c r="F38" i="9"/>
  <c r="T38" i="9" s="1"/>
  <c r="F39" i="9"/>
  <c r="T39" i="9" s="1"/>
  <c r="F40" i="9"/>
  <c r="X40" i="9" s="1"/>
  <c r="F41" i="9"/>
  <c r="U41" i="9" s="1"/>
  <c r="F42" i="9"/>
  <c r="U42" i="9" s="1"/>
  <c r="F43" i="9"/>
  <c r="U43" i="9" s="1"/>
  <c r="F44" i="9"/>
  <c r="W44" i="9" s="1"/>
  <c r="F45" i="9"/>
  <c r="U45" i="9" s="1"/>
  <c r="F46" i="9"/>
  <c r="T46" i="9" s="1"/>
  <c r="F47" i="9"/>
  <c r="T47" i="9" s="1"/>
  <c r="F48" i="9"/>
  <c r="X48" i="9" s="1"/>
  <c r="F49" i="9"/>
  <c r="U49" i="9" s="1"/>
  <c r="F50" i="9"/>
  <c r="U50" i="9" s="1"/>
  <c r="F51" i="9"/>
  <c r="U51" i="9" s="1"/>
  <c r="F52" i="9"/>
  <c r="X52" i="9" s="1"/>
  <c r="F53" i="9"/>
  <c r="U53" i="9" s="1"/>
  <c r="F54" i="9"/>
  <c r="T54" i="9" s="1"/>
  <c r="F55" i="9"/>
  <c r="T55" i="9" s="1"/>
  <c r="F56" i="9"/>
  <c r="X56" i="9" s="1"/>
  <c r="F57" i="9"/>
  <c r="U57" i="9" s="1"/>
  <c r="F58" i="9"/>
  <c r="U58" i="9" s="1"/>
  <c r="F59" i="9"/>
  <c r="U59" i="9" s="1"/>
  <c r="F60" i="9"/>
  <c r="X60" i="9" s="1"/>
  <c r="F61" i="9"/>
  <c r="U61" i="9" s="1"/>
  <c r="F62" i="9"/>
  <c r="T62" i="9" s="1"/>
  <c r="F63" i="9"/>
  <c r="T63" i="9" s="1"/>
  <c r="F64" i="9"/>
  <c r="X64" i="9" s="1"/>
  <c r="F65" i="9"/>
  <c r="U65" i="9" s="1"/>
  <c r="F66" i="9"/>
  <c r="U66" i="9" s="1"/>
  <c r="F67" i="9"/>
  <c r="U67" i="9" s="1"/>
  <c r="F68" i="9"/>
  <c r="X68" i="9" s="1"/>
  <c r="F69" i="9"/>
  <c r="U69" i="9" s="1"/>
  <c r="F2" i="9"/>
  <c r="T2" i="9" s="1"/>
  <c r="E3" i="9"/>
  <c r="N3" i="9" s="1"/>
  <c r="E4" i="9"/>
  <c r="N4" i="9" s="1"/>
  <c r="E5" i="9"/>
  <c r="N5" i="9" s="1"/>
  <c r="E6" i="9"/>
  <c r="P6" i="9" s="1"/>
  <c r="E7" i="9"/>
  <c r="N7" i="9" s="1"/>
  <c r="E8" i="9"/>
  <c r="M8" i="9" s="1"/>
  <c r="E9" i="9"/>
  <c r="N9" i="9" s="1"/>
  <c r="E10" i="9"/>
  <c r="M10" i="9" s="1"/>
  <c r="E11" i="9"/>
  <c r="N11" i="9" s="1"/>
  <c r="E12" i="9"/>
  <c r="N12" i="9" s="1"/>
  <c r="E13" i="9"/>
  <c r="N13" i="9" s="1"/>
  <c r="E14" i="9"/>
  <c r="Q14" i="9" s="1"/>
  <c r="E15" i="9"/>
  <c r="N15" i="9" s="1"/>
  <c r="E16" i="9"/>
  <c r="M16" i="9" s="1"/>
  <c r="E17" i="9"/>
  <c r="N17" i="9" s="1"/>
  <c r="E18" i="9"/>
  <c r="M18" i="9" s="1"/>
  <c r="E19" i="9"/>
  <c r="N19" i="9" s="1"/>
  <c r="E20" i="9"/>
  <c r="N20" i="9" s="1"/>
  <c r="E21" i="9"/>
  <c r="N21" i="9" s="1"/>
  <c r="E22" i="9"/>
  <c r="M22" i="9" s="1"/>
  <c r="E23" i="9"/>
  <c r="N23" i="9" s="1"/>
  <c r="E24" i="9"/>
  <c r="M24" i="9" s="1"/>
  <c r="E25" i="9"/>
  <c r="N25" i="9" s="1"/>
  <c r="E26" i="9"/>
  <c r="M26" i="9" s="1"/>
  <c r="E27" i="9"/>
  <c r="N27" i="9" s="1"/>
  <c r="E28" i="9"/>
  <c r="N28" i="9" s="1"/>
  <c r="E29" i="9"/>
  <c r="N29" i="9" s="1"/>
  <c r="E30" i="9"/>
  <c r="P30" i="9" s="1"/>
  <c r="E31" i="9"/>
  <c r="N31" i="9" s="1"/>
  <c r="E32" i="9"/>
  <c r="M32" i="9" s="1"/>
  <c r="E33" i="9"/>
  <c r="N33" i="9" s="1"/>
  <c r="E34" i="9"/>
  <c r="M34" i="9" s="1"/>
  <c r="E35" i="9"/>
  <c r="N35" i="9" s="1"/>
  <c r="E36" i="9"/>
  <c r="N36" i="9" s="1"/>
  <c r="E37" i="9"/>
  <c r="N37" i="9" s="1"/>
  <c r="E38" i="9"/>
  <c r="M38" i="9" s="1"/>
  <c r="E39" i="9"/>
  <c r="N39" i="9" s="1"/>
  <c r="E40" i="9"/>
  <c r="M40" i="9" s="1"/>
  <c r="E41" i="9"/>
  <c r="N41" i="9" s="1"/>
  <c r="E42" i="9"/>
  <c r="M42" i="9" s="1"/>
  <c r="E43" i="9"/>
  <c r="N43" i="9" s="1"/>
  <c r="E44" i="9"/>
  <c r="N44" i="9" s="1"/>
  <c r="E45" i="9"/>
  <c r="N45" i="9" s="1"/>
  <c r="E46" i="9"/>
  <c r="Q46" i="9" s="1"/>
  <c r="E47" i="9"/>
  <c r="N47" i="9" s="1"/>
  <c r="E48" i="9"/>
  <c r="M48" i="9" s="1"/>
  <c r="E49" i="9"/>
  <c r="N49" i="9" s="1"/>
  <c r="E50" i="9"/>
  <c r="M50" i="9" s="1"/>
  <c r="E51" i="9"/>
  <c r="N51" i="9" s="1"/>
  <c r="E52" i="9"/>
  <c r="N52" i="9" s="1"/>
  <c r="E53" i="9"/>
  <c r="N53" i="9" s="1"/>
  <c r="E54" i="9"/>
  <c r="P54" i="9" s="1"/>
  <c r="E55" i="9"/>
  <c r="N55" i="9" s="1"/>
  <c r="E56" i="9"/>
  <c r="M56" i="9" s="1"/>
  <c r="E57" i="9"/>
  <c r="N57" i="9" s="1"/>
  <c r="E58" i="9"/>
  <c r="M58" i="9" s="1"/>
  <c r="E59" i="9"/>
  <c r="N59" i="9" s="1"/>
  <c r="E60" i="9"/>
  <c r="N60" i="9" s="1"/>
  <c r="E61" i="9"/>
  <c r="N61" i="9" s="1"/>
  <c r="E62" i="9"/>
  <c r="P62" i="9" s="1"/>
  <c r="E63" i="9"/>
  <c r="N63" i="9" s="1"/>
  <c r="E64" i="9"/>
  <c r="M64" i="9" s="1"/>
  <c r="E65" i="9"/>
  <c r="N65" i="9" s="1"/>
  <c r="E66" i="9"/>
  <c r="M66" i="9" s="1"/>
  <c r="E67" i="9"/>
  <c r="N67" i="9" s="1"/>
  <c r="E68" i="9"/>
  <c r="N68" i="9" s="1"/>
  <c r="E69" i="9"/>
  <c r="N69" i="9" s="1"/>
  <c r="E2" i="9"/>
  <c r="Q2" i="9" s="1"/>
  <c r="D3" i="9"/>
  <c r="G3" i="9" s="1"/>
  <c r="D4" i="9"/>
  <c r="G4" i="9" s="1"/>
  <c r="D5" i="9"/>
  <c r="G5" i="9" s="1"/>
  <c r="D10" i="9"/>
  <c r="G10" i="9" s="1"/>
  <c r="D11" i="9"/>
  <c r="G11" i="9" s="1"/>
  <c r="D12" i="9"/>
  <c r="G12" i="9" s="1"/>
  <c r="D13" i="9"/>
  <c r="H13" i="9" s="1"/>
  <c r="D18" i="9"/>
  <c r="G18" i="9" s="1"/>
  <c r="D19" i="9"/>
  <c r="G19" i="9" s="1"/>
  <c r="D20" i="9"/>
  <c r="H20" i="9" s="1"/>
  <c r="D21" i="9"/>
  <c r="G21" i="9" s="1"/>
  <c r="D26" i="9"/>
  <c r="G26" i="9" s="1"/>
  <c r="D27" i="9"/>
  <c r="G27" i="9" s="1"/>
  <c r="D28" i="9"/>
  <c r="G28" i="9" s="1"/>
  <c r="D32" i="9"/>
  <c r="G32" i="9" s="1"/>
  <c r="D33" i="9"/>
  <c r="G33" i="9" s="1"/>
  <c r="D34" i="9"/>
  <c r="G34" i="9" s="1"/>
  <c r="D38" i="9"/>
  <c r="G38" i="9" s="1"/>
  <c r="D39" i="9"/>
  <c r="G39" i="9" s="1"/>
  <c r="D40" i="9"/>
  <c r="G40" i="9" s="1"/>
  <c r="D41" i="9"/>
  <c r="G41" i="9" s="1"/>
  <c r="D46" i="9"/>
  <c r="G46" i="9" s="1"/>
  <c r="D47" i="9"/>
  <c r="G47" i="9" s="1"/>
  <c r="D48" i="9"/>
  <c r="G48" i="9" s="1"/>
  <c r="D49" i="9"/>
  <c r="G49" i="9" s="1"/>
  <c r="D54" i="9"/>
  <c r="H54" i="9" s="1"/>
  <c r="D55" i="9"/>
  <c r="G55" i="9" s="1"/>
  <c r="D56" i="9"/>
  <c r="G56" i="9" s="1"/>
  <c r="D57" i="9"/>
  <c r="G57" i="9" s="1"/>
  <c r="D62" i="9"/>
  <c r="G62" i="9" s="1"/>
  <c r="D63" i="9"/>
  <c r="H63" i="9" s="1"/>
  <c r="D64" i="9"/>
  <c r="G64" i="9" s="1"/>
  <c r="D65" i="9"/>
  <c r="G65" i="9" s="1"/>
  <c r="D6" i="9"/>
  <c r="H6" i="9" s="1"/>
  <c r="D7" i="9"/>
  <c r="G7" i="9" s="1"/>
  <c r="D8" i="9"/>
  <c r="G8" i="9" s="1"/>
  <c r="D9" i="9"/>
  <c r="G9" i="9" s="1"/>
  <c r="D14" i="9"/>
  <c r="G14" i="9" s="1"/>
  <c r="D15" i="9"/>
  <c r="H15" i="9" s="1"/>
  <c r="D16" i="9"/>
  <c r="G16" i="9" s="1"/>
  <c r="D17" i="9"/>
  <c r="G17" i="9" s="1"/>
  <c r="D22" i="9"/>
  <c r="H22" i="9" s="1"/>
  <c r="D23" i="9"/>
  <c r="G23" i="9" s="1"/>
  <c r="D24" i="9"/>
  <c r="G24" i="9" s="1"/>
  <c r="D25" i="9"/>
  <c r="G25" i="9" s="1"/>
  <c r="D29" i="9"/>
  <c r="G29" i="9" s="1"/>
  <c r="D30" i="9"/>
  <c r="G30" i="9" s="1"/>
  <c r="D31" i="9"/>
  <c r="G31" i="9" s="1"/>
  <c r="D35" i="9"/>
  <c r="G35" i="9" s="1"/>
  <c r="D36" i="9"/>
  <c r="G36" i="9" s="1"/>
  <c r="D37" i="9"/>
  <c r="G37" i="9" s="1"/>
  <c r="D42" i="9"/>
  <c r="G42" i="9" s="1"/>
  <c r="D43" i="9"/>
  <c r="G43" i="9" s="1"/>
  <c r="D44" i="9"/>
  <c r="G44" i="9" s="1"/>
  <c r="D45" i="9"/>
  <c r="G45" i="9" s="1"/>
  <c r="D50" i="9"/>
  <c r="G50" i="9" s="1"/>
  <c r="D51" i="9"/>
  <c r="G51" i="9" s="1"/>
  <c r="D52" i="9"/>
  <c r="H52" i="9" s="1"/>
  <c r="D53" i="9"/>
  <c r="G53" i="9" s="1"/>
  <c r="D58" i="9"/>
  <c r="G58" i="9" s="1"/>
  <c r="D59" i="9"/>
  <c r="G59" i="9" s="1"/>
  <c r="D60" i="9"/>
  <c r="G60" i="9" s="1"/>
  <c r="D61" i="9"/>
  <c r="H61" i="9" s="1"/>
  <c r="D66" i="9"/>
  <c r="G66" i="9" s="1"/>
  <c r="D67" i="9"/>
  <c r="G67" i="9" s="1"/>
  <c r="D68" i="9"/>
  <c r="H68" i="9" s="1"/>
  <c r="D69" i="9"/>
  <c r="G69" i="9" s="1"/>
  <c r="D2" i="9"/>
  <c r="I2" i="9" s="1"/>
  <c r="E3" i="7"/>
  <c r="E4" i="7"/>
  <c r="E5" i="7"/>
  <c r="E6" i="7"/>
  <c r="E2" i="7"/>
  <c r="D3" i="7"/>
  <c r="D4" i="7"/>
  <c r="D5" i="7"/>
  <c r="D6" i="7"/>
  <c r="D2" i="7"/>
  <c r="M3" i="5"/>
  <c r="M4" i="5"/>
  <c r="M5" i="5"/>
  <c r="M6" i="5"/>
  <c r="M7" i="5"/>
  <c r="M8" i="5"/>
  <c r="M9" i="5"/>
  <c r="M14" i="5"/>
  <c r="M15" i="5"/>
  <c r="M16" i="5"/>
  <c r="M17" i="5"/>
  <c r="M18" i="5"/>
  <c r="M19" i="5"/>
  <c r="M20" i="5"/>
  <c r="M21" i="5"/>
  <c r="M11" i="5"/>
  <c r="M12" i="5"/>
  <c r="M23" i="5"/>
  <c r="M24" i="5"/>
  <c r="M2" i="5"/>
  <c r="E47" i="6"/>
  <c r="E48" i="6"/>
  <c r="E49" i="6"/>
  <c r="E50" i="6"/>
  <c r="E51" i="6"/>
  <c r="E52" i="6"/>
  <c r="E53" i="6"/>
  <c r="E54" i="6"/>
  <c r="E55" i="6"/>
  <c r="E56" i="6"/>
  <c r="E57" i="6"/>
  <c r="E58" i="6"/>
  <c r="E59" i="6"/>
  <c r="E60" i="6"/>
  <c r="E61" i="6"/>
  <c r="E62" i="6"/>
  <c r="E63" i="6"/>
  <c r="E64" i="6"/>
  <c r="E65" i="6"/>
  <c r="E66" i="6"/>
  <c r="E67" i="6"/>
  <c r="E68" i="6"/>
  <c r="E69" i="6"/>
  <c r="E46" i="6"/>
  <c r="D44" i="6"/>
  <c r="D46" i="6"/>
  <c r="D47" i="6"/>
  <c r="D48" i="6"/>
  <c r="D49" i="6"/>
  <c r="D50" i="6"/>
  <c r="D51" i="6"/>
  <c r="D52" i="6"/>
  <c r="D53" i="6"/>
  <c r="D54" i="6"/>
  <c r="D55" i="6"/>
  <c r="D56" i="6"/>
  <c r="D57" i="6"/>
  <c r="D58" i="6"/>
  <c r="D59" i="6"/>
  <c r="D60" i="6"/>
  <c r="D61" i="6"/>
  <c r="D62" i="6"/>
  <c r="D63" i="6"/>
  <c r="D64" i="6"/>
  <c r="D65" i="6"/>
  <c r="D66" i="6"/>
  <c r="D67" i="6"/>
  <c r="D68" i="6"/>
  <c r="D69" i="6"/>
  <c r="D70" i="6"/>
  <c r="D2"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1" i="6"/>
  <c r="B2" i="6"/>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E42" i="6" s="1"/>
  <c r="B43" i="6"/>
  <c r="B44" i="6"/>
  <c r="E44" i="6" s="1"/>
  <c r="B45" i="6"/>
  <c r="B46" i="6"/>
  <c r="B47" i="6"/>
  <c r="B48" i="6"/>
  <c r="B49" i="6"/>
  <c r="B50" i="6"/>
  <c r="B51" i="6"/>
  <c r="B52" i="6"/>
  <c r="B53" i="6"/>
  <c r="B54" i="6"/>
  <c r="B55" i="6"/>
  <c r="B56" i="6"/>
  <c r="B57" i="6"/>
  <c r="B58" i="6"/>
  <c r="B59" i="6"/>
  <c r="B60" i="6"/>
  <c r="B61" i="6"/>
  <c r="B62" i="6"/>
  <c r="B63" i="6"/>
  <c r="B64" i="6"/>
  <c r="B65" i="6"/>
  <c r="B66" i="6"/>
  <c r="B67" i="6"/>
  <c r="B68" i="6"/>
  <c r="B1" i="6"/>
  <c r="P15" i="5"/>
  <c r="P16" i="5"/>
  <c r="P14" i="5"/>
  <c r="P27" i="5" s="1"/>
  <c r="P28" i="5" s="1"/>
  <c r="P29" i="5" s="1"/>
  <c r="O14" i="5"/>
  <c r="O15" i="5"/>
  <c r="O16" i="5"/>
  <c r="G8" i="5" a="1"/>
  <c r="G8" i="5" s="1"/>
  <c r="F8" i="5" a="1"/>
  <c r="F8" i="5" s="1"/>
  <c r="E8" i="5" a="1"/>
  <c r="E8" i="5" s="1"/>
  <c r="B8" i="5" a="1"/>
  <c r="B8" i="5" s="1"/>
  <c r="E7" i="5"/>
  <c r="N11" i="5"/>
  <c r="K11" i="5"/>
  <c r="O3" i="5"/>
  <c r="O4" i="5"/>
  <c r="O5" i="5"/>
  <c r="O6" i="5"/>
  <c r="O9" i="5"/>
  <c r="O17" i="5"/>
  <c r="O18" i="5"/>
  <c r="O19" i="5"/>
  <c r="O20" i="5"/>
  <c r="O21" i="5"/>
  <c r="O12" i="5"/>
  <c r="O23" i="5"/>
  <c r="O24" i="5"/>
  <c r="O2" i="5"/>
  <c r="G20" i="5" a="1"/>
  <c r="G20" i="5" s="1"/>
  <c r="E20" i="5" a="1"/>
  <c r="E20" i="5" s="1"/>
  <c r="G18" i="5" a="1"/>
  <c r="G18" i="5" s="1"/>
  <c r="E18" i="5" a="1"/>
  <c r="E18" i="5" s="1"/>
  <c r="F9" i="5"/>
  <c r="G3" i="5"/>
  <c r="G4" i="5"/>
  <c r="G5" i="5"/>
  <c r="G6" i="5"/>
  <c r="G7" i="5"/>
  <c r="G9" i="5"/>
  <c r="G14" i="5"/>
  <c r="G15" i="5"/>
  <c r="G16" i="5"/>
  <c r="G17" i="5"/>
  <c r="G19" i="5"/>
  <c r="G21" i="5"/>
  <c r="G11" i="5"/>
  <c r="G12" i="5"/>
  <c r="F3" i="5"/>
  <c r="F4" i="5"/>
  <c r="F5" i="5"/>
  <c r="F7" i="5"/>
  <c r="F14" i="5"/>
  <c r="F15" i="5"/>
  <c r="F16" i="5"/>
  <c r="F11" i="5"/>
  <c r="F12" i="5"/>
  <c r="F23" i="5"/>
  <c r="F24" i="5"/>
  <c r="E3" i="5"/>
  <c r="E4" i="5"/>
  <c r="E5" i="5"/>
  <c r="E6" i="5"/>
  <c r="E9" i="5"/>
  <c r="E14" i="5"/>
  <c r="E15" i="5"/>
  <c r="E16" i="5"/>
  <c r="E17" i="5"/>
  <c r="E19" i="5"/>
  <c r="E21" i="5"/>
  <c r="E11" i="5"/>
  <c r="E12" i="5"/>
  <c r="E23" i="5"/>
  <c r="E24" i="5"/>
  <c r="G2" i="5"/>
  <c r="F2" i="5"/>
  <c r="E2" i="5"/>
  <c r="B2" i="5"/>
  <c r="B16" i="5"/>
  <c r="B17" i="5"/>
  <c r="B19" i="5"/>
  <c r="B21" i="5"/>
  <c r="B11" i="5"/>
  <c r="B12" i="5"/>
  <c r="B23" i="5"/>
  <c r="B24" i="5"/>
  <c r="B3" i="5"/>
  <c r="B4" i="5"/>
  <c r="B5" i="5"/>
  <c r="B6" i="5"/>
  <c r="B7" i="5"/>
  <c r="B9" i="5"/>
  <c r="B14" i="5"/>
  <c r="B15" i="5"/>
  <c r="P9" i="10" l="1"/>
  <c r="P12" i="10"/>
  <c r="W19" i="9"/>
  <c r="T4" i="9"/>
  <c r="W68" i="9"/>
  <c r="X12" i="9"/>
  <c r="T3" i="9"/>
  <c r="X67" i="9"/>
  <c r="T27" i="9"/>
  <c r="V12" i="9"/>
  <c r="V51" i="9"/>
  <c r="W67" i="9"/>
  <c r="V44" i="9"/>
  <c r="W51" i="9"/>
  <c r="X28" i="9"/>
  <c r="T51" i="9"/>
  <c r="U29" i="9"/>
  <c r="X44" i="9"/>
  <c r="T28" i="9"/>
  <c r="V28" i="9"/>
  <c r="W35" i="9"/>
  <c r="T44" i="9"/>
  <c r="W28" i="9"/>
  <c r="T69" i="9"/>
  <c r="T43" i="9"/>
  <c r="T20" i="9"/>
  <c r="V68" i="9"/>
  <c r="V43" i="9"/>
  <c r="V27" i="9"/>
  <c r="V11" i="9"/>
  <c r="W60" i="9"/>
  <c r="X43" i="9"/>
  <c r="X27" i="9"/>
  <c r="X11" i="9"/>
  <c r="T45" i="9"/>
  <c r="T21" i="9"/>
  <c r="U44" i="9"/>
  <c r="W12" i="9"/>
  <c r="Q18" i="9"/>
  <c r="T67" i="9"/>
  <c r="T37" i="9"/>
  <c r="T19" i="9"/>
  <c r="V67" i="9"/>
  <c r="U37" i="9"/>
  <c r="U21" i="9"/>
  <c r="U5" i="9"/>
  <c r="X59" i="9"/>
  <c r="W43" i="9"/>
  <c r="W27" i="9"/>
  <c r="W11" i="9"/>
  <c r="U12" i="9"/>
  <c r="T61" i="9"/>
  <c r="T36" i="9"/>
  <c r="T13" i="9"/>
  <c r="V60" i="9"/>
  <c r="V36" i="9"/>
  <c r="V20" i="9"/>
  <c r="V4" i="9"/>
  <c r="W59" i="9"/>
  <c r="X36" i="9"/>
  <c r="X20" i="9"/>
  <c r="W4" i="9"/>
  <c r="J26" i="9"/>
  <c r="T59" i="9"/>
  <c r="T35" i="9"/>
  <c r="V59" i="9"/>
  <c r="U36" i="9"/>
  <c r="U20" i="9"/>
  <c r="U4" i="9"/>
  <c r="W52" i="9"/>
  <c r="X3" i="9"/>
  <c r="T53" i="9"/>
  <c r="T29" i="9"/>
  <c r="T11" i="9"/>
  <c r="V52" i="9"/>
  <c r="V35" i="9"/>
  <c r="V19" i="9"/>
  <c r="V3" i="9"/>
  <c r="X51" i="9"/>
  <c r="X35" i="9"/>
  <c r="X19" i="9"/>
  <c r="W3" i="9"/>
  <c r="Q8" i="9"/>
  <c r="J11" i="9"/>
  <c r="L11" i="9" s="1"/>
  <c r="T68" i="9"/>
  <c r="T60" i="9"/>
  <c r="T52" i="9"/>
  <c r="U68" i="9"/>
  <c r="U64" i="9"/>
  <c r="U60" i="9"/>
  <c r="U56" i="9"/>
  <c r="U52" i="9"/>
  <c r="U48" i="9"/>
  <c r="U40" i="9"/>
  <c r="U32" i="9"/>
  <c r="U24" i="9"/>
  <c r="U16" i="9"/>
  <c r="U8" i="9"/>
  <c r="X63" i="9"/>
  <c r="X55" i="9"/>
  <c r="X47" i="9"/>
  <c r="X39" i="9"/>
  <c r="X31" i="9"/>
  <c r="X23" i="9"/>
  <c r="X15" i="9"/>
  <c r="X7" i="9"/>
  <c r="V56" i="9"/>
  <c r="V48" i="9"/>
  <c r="V32" i="9"/>
  <c r="V24" i="9"/>
  <c r="W64" i="9"/>
  <c r="W56" i="9"/>
  <c r="W32" i="9"/>
  <c r="W24" i="9"/>
  <c r="P8" i="9"/>
  <c r="V63" i="9"/>
  <c r="V55" i="9"/>
  <c r="V47" i="9"/>
  <c r="V39" i="9"/>
  <c r="V31" i="9"/>
  <c r="V23" i="9"/>
  <c r="V15" i="9"/>
  <c r="V7" i="9"/>
  <c r="W63" i="9"/>
  <c r="W55" i="9"/>
  <c r="W47" i="9"/>
  <c r="W39" i="9"/>
  <c r="W31" i="9"/>
  <c r="W23" i="9"/>
  <c r="W15" i="9"/>
  <c r="W7" i="9"/>
  <c r="V64" i="9"/>
  <c r="V40" i="9"/>
  <c r="V16" i="9"/>
  <c r="V8" i="9"/>
  <c r="W48" i="9"/>
  <c r="W40" i="9"/>
  <c r="W16" i="9"/>
  <c r="W8" i="9"/>
  <c r="T66" i="9"/>
  <c r="T58" i="9"/>
  <c r="T50" i="9"/>
  <c r="T42" i="9"/>
  <c r="T34" i="9"/>
  <c r="T26" i="9"/>
  <c r="T18" i="9"/>
  <c r="T10" i="9"/>
  <c r="W2" i="9"/>
  <c r="U63" i="9"/>
  <c r="U55" i="9"/>
  <c r="U47" i="9"/>
  <c r="U39" i="9"/>
  <c r="U31" i="9"/>
  <c r="U23" i="9"/>
  <c r="U15" i="9"/>
  <c r="U7" i="9"/>
  <c r="X66" i="9"/>
  <c r="X62" i="9"/>
  <c r="X58" i="9"/>
  <c r="X54" i="9"/>
  <c r="X50" i="9"/>
  <c r="X46" i="9"/>
  <c r="X42" i="9"/>
  <c r="X38" i="9"/>
  <c r="X34" i="9"/>
  <c r="X30" i="9"/>
  <c r="X26" i="9"/>
  <c r="X22" i="9"/>
  <c r="X18" i="9"/>
  <c r="X14" i="9"/>
  <c r="X10" i="9"/>
  <c r="X6" i="9"/>
  <c r="J65" i="9"/>
  <c r="T65" i="9"/>
  <c r="T57" i="9"/>
  <c r="T49" i="9"/>
  <c r="T41" i="9"/>
  <c r="T33" i="9"/>
  <c r="T25" i="9"/>
  <c r="T17" i="9"/>
  <c r="T9" i="9"/>
  <c r="V2" i="9"/>
  <c r="V66" i="9"/>
  <c r="V62" i="9"/>
  <c r="V58" i="9"/>
  <c r="V54" i="9"/>
  <c r="V50" i="9"/>
  <c r="V46" i="9"/>
  <c r="V42" i="9"/>
  <c r="V38" i="9"/>
  <c r="V34" i="9"/>
  <c r="V30" i="9"/>
  <c r="V26" i="9"/>
  <c r="V22" i="9"/>
  <c r="V18" i="9"/>
  <c r="V14" i="9"/>
  <c r="V10" i="9"/>
  <c r="V6" i="9"/>
  <c r="X2" i="9"/>
  <c r="W66" i="9"/>
  <c r="W62" i="9"/>
  <c r="W58" i="9"/>
  <c r="W54" i="9"/>
  <c r="W50" i="9"/>
  <c r="W46" i="9"/>
  <c r="W42" i="9"/>
  <c r="W38" i="9"/>
  <c r="W34" i="9"/>
  <c r="W30" i="9"/>
  <c r="W26" i="9"/>
  <c r="W22" i="9"/>
  <c r="W18" i="9"/>
  <c r="W14" i="9"/>
  <c r="W10" i="9"/>
  <c r="W6" i="9"/>
  <c r="J51" i="9"/>
  <c r="T64" i="9"/>
  <c r="T56" i="9"/>
  <c r="T48" i="9"/>
  <c r="T40" i="9"/>
  <c r="T32" i="9"/>
  <c r="T24" i="9"/>
  <c r="T16" i="9"/>
  <c r="T8" i="9"/>
  <c r="U2" i="9"/>
  <c r="U62" i="9"/>
  <c r="U54" i="9"/>
  <c r="U46" i="9"/>
  <c r="U38" i="9"/>
  <c r="U30" i="9"/>
  <c r="U22" i="9"/>
  <c r="U14" i="9"/>
  <c r="U6" i="9"/>
  <c r="X69" i="9"/>
  <c r="X65" i="9"/>
  <c r="X61" i="9"/>
  <c r="X57" i="9"/>
  <c r="X53" i="9"/>
  <c r="X49" i="9"/>
  <c r="X45" i="9"/>
  <c r="X41" i="9"/>
  <c r="X37" i="9"/>
  <c r="X33" i="9"/>
  <c r="X29" i="9"/>
  <c r="X25" i="9"/>
  <c r="X21" i="9"/>
  <c r="X17" i="9"/>
  <c r="X13" i="9"/>
  <c r="X9" i="9"/>
  <c r="X5" i="9"/>
  <c r="Q50" i="9"/>
  <c r="J35" i="9"/>
  <c r="V69" i="9"/>
  <c r="V65" i="9"/>
  <c r="V61" i="9"/>
  <c r="V57" i="9"/>
  <c r="V53" i="9"/>
  <c r="V49" i="9"/>
  <c r="V45" i="9"/>
  <c r="V41" i="9"/>
  <c r="V37" i="9"/>
  <c r="V33" i="9"/>
  <c r="V29" i="9"/>
  <c r="V25" i="9"/>
  <c r="V21" i="9"/>
  <c r="V17" i="9"/>
  <c r="V13" i="9"/>
  <c r="V9" i="9"/>
  <c r="V5" i="9"/>
  <c r="W69" i="9"/>
  <c r="W65" i="9"/>
  <c r="W61" i="9"/>
  <c r="W57" i="9"/>
  <c r="W53" i="9"/>
  <c r="W49" i="9"/>
  <c r="W45" i="9"/>
  <c r="W41" i="9"/>
  <c r="W33" i="9"/>
  <c r="W25" i="9"/>
  <c r="W17" i="9"/>
  <c r="W9" i="9"/>
  <c r="P50" i="9"/>
  <c r="J27" i="9"/>
  <c r="Q48" i="9"/>
  <c r="J49" i="9"/>
  <c r="J19" i="9"/>
  <c r="Q40" i="9"/>
  <c r="J67" i="9"/>
  <c r="L67" i="9" s="1"/>
  <c r="J43" i="9"/>
  <c r="J18" i="9"/>
  <c r="J50" i="9"/>
  <c r="P40" i="9"/>
  <c r="J66" i="9"/>
  <c r="J42" i="9"/>
  <c r="J17" i="9"/>
  <c r="L17" i="9" s="1"/>
  <c r="P18" i="9"/>
  <c r="J59" i="9"/>
  <c r="L59" i="9" s="1"/>
  <c r="J34" i="9"/>
  <c r="J10" i="9"/>
  <c r="Q16" i="9"/>
  <c r="J58" i="9"/>
  <c r="J33" i="9"/>
  <c r="J3" i="9"/>
  <c r="P60" i="9"/>
  <c r="Q36" i="9"/>
  <c r="Q4" i="9"/>
  <c r="P68" i="9"/>
  <c r="P58" i="9"/>
  <c r="P48" i="9"/>
  <c r="P36" i="9"/>
  <c r="P26" i="9"/>
  <c r="P16" i="9"/>
  <c r="P4" i="9"/>
  <c r="J64" i="9"/>
  <c r="J56" i="9"/>
  <c r="J48" i="9"/>
  <c r="J40" i="9"/>
  <c r="J32" i="9"/>
  <c r="J24" i="9"/>
  <c r="J16" i="9"/>
  <c r="J8" i="9"/>
  <c r="Q58" i="9"/>
  <c r="J57" i="9"/>
  <c r="J9" i="9"/>
  <c r="L9" i="9" s="1"/>
  <c r="Q66" i="9"/>
  <c r="Q56" i="9"/>
  <c r="Q44" i="9"/>
  <c r="Q34" i="9"/>
  <c r="Q24" i="9"/>
  <c r="Q12" i="9"/>
  <c r="J2" i="9"/>
  <c r="J63" i="9"/>
  <c r="L63" i="9" s="1"/>
  <c r="J55" i="9"/>
  <c r="J47" i="9"/>
  <c r="J39" i="9"/>
  <c r="L39" i="9" s="1"/>
  <c r="J31" i="9"/>
  <c r="J23" i="9"/>
  <c r="J15" i="9"/>
  <c r="J7" i="9"/>
  <c r="Q28" i="9"/>
  <c r="P28" i="9"/>
  <c r="P66" i="9"/>
  <c r="P56" i="9"/>
  <c r="P44" i="9"/>
  <c r="P34" i="9"/>
  <c r="P24" i="9"/>
  <c r="P12" i="9"/>
  <c r="J62" i="9"/>
  <c r="J54" i="9"/>
  <c r="J46" i="9"/>
  <c r="J38" i="9"/>
  <c r="J30" i="9"/>
  <c r="J22" i="9"/>
  <c r="J14" i="9"/>
  <c r="J6" i="9"/>
  <c r="Q26" i="9"/>
  <c r="J41" i="9"/>
  <c r="Q64" i="9"/>
  <c r="Q52" i="9"/>
  <c r="Q42" i="9"/>
  <c r="Q32" i="9"/>
  <c r="Q20" i="9"/>
  <c r="Q10" i="9"/>
  <c r="J69" i="9"/>
  <c r="J61" i="9"/>
  <c r="J53" i="9"/>
  <c r="J45" i="9"/>
  <c r="J37" i="9"/>
  <c r="J29" i="9"/>
  <c r="J21" i="9"/>
  <c r="J13" i="9"/>
  <c r="L13" i="9" s="1"/>
  <c r="J5" i="9"/>
  <c r="L5" i="9" s="1"/>
  <c r="Q68" i="9"/>
  <c r="J25" i="9"/>
  <c r="P64" i="9"/>
  <c r="P52" i="9"/>
  <c r="P42" i="9"/>
  <c r="P32" i="9"/>
  <c r="P20" i="9"/>
  <c r="P10" i="9"/>
  <c r="J68" i="9"/>
  <c r="J60" i="9"/>
  <c r="J52" i="9"/>
  <c r="J44" i="9"/>
  <c r="J36" i="9"/>
  <c r="J28" i="9"/>
  <c r="J20" i="9"/>
  <c r="J12" i="9"/>
  <c r="J4" i="9"/>
  <c r="Q60" i="9"/>
  <c r="M46" i="9"/>
  <c r="M14" i="9"/>
  <c r="M13" i="9"/>
  <c r="M68" i="9"/>
  <c r="M60" i="9"/>
  <c r="M52" i="9"/>
  <c r="M44" i="9"/>
  <c r="M36" i="9"/>
  <c r="M28" i="9"/>
  <c r="M20" i="9"/>
  <c r="M12" i="9"/>
  <c r="M4" i="9"/>
  <c r="O68" i="9"/>
  <c r="O66" i="9"/>
  <c r="O64" i="9"/>
  <c r="O62" i="9"/>
  <c r="O60" i="9"/>
  <c r="O58" i="9"/>
  <c r="O56" i="9"/>
  <c r="O54" i="9"/>
  <c r="O52" i="9"/>
  <c r="O50" i="9"/>
  <c r="O48" i="9"/>
  <c r="O46" i="9"/>
  <c r="O44" i="9"/>
  <c r="O42" i="9"/>
  <c r="O40" i="9"/>
  <c r="O38" i="9"/>
  <c r="O36" i="9"/>
  <c r="O34" i="9"/>
  <c r="O32" i="9"/>
  <c r="O30" i="9"/>
  <c r="O28" i="9"/>
  <c r="O26" i="9"/>
  <c r="O24" i="9"/>
  <c r="O22" i="9"/>
  <c r="O20" i="9"/>
  <c r="O18" i="9"/>
  <c r="O16" i="9"/>
  <c r="O14" i="9"/>
  <c r="O12" i="9"/>
  <c r="O10" i="9"/>
  <c r="O8" i="9"/>
  <c r="O6" i="9"/>
  <c r="O4" i="9"/>
  <c r="M62" i="9"/>
  <c r="M61" i="9"/>
  <c r="M45" i="9"/>
  <c r="M5" i="9"/>
  <c r="P46" i="9"/>
  <c r="M67" i="9"/>
  <c r="M59" i="9"/>
  <c r="M51" i="9"/>
  <c r="M43" i="9"/>
  <c r="M35" i="9"/>
  <c r="M27" i="9"/>
  <c r="M19" i="9"/>
  <c r="M11" i="9"/>
  <c r="M3" i="9"/>
  <c r="N66" i="9"/>
  <c r="N64" i="9"/>
  <c r="N62" i="9"/>
  <c r="N58" i="9"/>
  <c r="N56" i="9"/>
  <c r="N54" i="9"/>
  <c r="N50" i="9"/>
  <c r="N48" i="9"/>
  <c r="N46" i="9"/>
  <c r="N42" i="9"/>
  <c r="N40" i="9"/>
  <c r="N38" i="9"/>
  <c r="N34" i="9"/>
  <c r="N32" i="9"/>
  <c r="N30" i="9"/>
  <c r="N26" i="9"/>
  <c r="N24" i="9"/>
  <c r="N22" i="9"/>
  <c r="N18" i="9"/>
  <c r="N16" i="9"/>
  <c r="N14" i="9"/>
  <c r="N10" i="9"/>
  <c r="N8" i="9"/>
  <c r="N6" i="9"/>
  <c r="M54" i="9"/>
  <c r="M30" i="9"/>
  <c r="M6" i="9"/>
  <c r="Q62" i="9"/>
  <c r="Q54" i="9"/>
  <c r="Q30" i="9"/>
  <c r="M53" i="9"/>
  <c r="M21" i="9"/>
  <c r="P22" i="9"/>
  <c r="N2" i="9"/>
  <c r="Q69" i="9"/>
  <c r="Q67" i="9"/>
  <c r="Q65" i="9"/>
  <c r="Q63" i="9"/>
  <c r="Q61" i="9"/>
  <c r="Q59" i="9"/>
  <c r="Q57" i="9"/>
  <c r="Q55" i="9"/>
  <c r="Q53" i="9"/>
  <c r="Q51" i="9"/>
  <c r="Q49" i="9"/>
  <c r="Q47" i="9"/>
  <c r="Q45" i="9"/>
  <c r="Q43" i="9"/>
  <c r="Q41" i="9"/>
  <c r="Q39" i="9"/>
  <c r="Q37" i="9"/>
  <c r="Q35" i="9"/>
  <c r="Q33" i="9"/>
  <c r="Q31" i="9"/>
  <c r="Q29" i="9"/>
  <c r="Q27" i="9"/>
  <c r="Q25" i="9"/>
  <c r="Q23" i="9"/>
  <c r="Q21" i="9"/>
  <c r="Q19" i="9"/>
  <c r="Q17" i="9"/>
  <c r="Q15" i="9"/>
  <c r="Q13" i="9"/>
  <c r="Q11" i="9"/>
  <c r="Q9" i="9"/>
  <c r="Q7" i="9"/>
  <c r="Q5" i="9"/>
  <c r="Q3" i="9"/>
  <c r="M2" i="9"/>
  <c r="Q38" i="9"/>
  <c r="Q22" i="9"/>
  <c r="Q6" i="9"/>
  <c r="P38" i="9"/>
  <c r="P14" i="9"/>
  <c r="M65" i="9"/>
  <c r="M57" i="9"/>
  <c r="M49" i="9"/>
  <c r="M41" i="9"/>
  <c r="M33" i="9"/>
  <c r="M25" i="9"/>
  <c r="M17" i="9"/>
  <c r="M9" i="9"/>
  <c r="O2" i="9"/>
  <c r="P69" i="9"/>
  <c r="P67" i="9"/>
  <c r="P65" i="9"/>
  <c r="P63" i="9"/>
  <c r="P61" i="9"/>
  <c r="P59" i="9"/>
  <c r="P57" i="9"/>
  <c r="P55" i="9"/>
  <c r="P53" i="9"/>
  <c r="P51" i="9"/>
  <c r="P49" i="9"/>
  <c r="P47" i="9"/>
  <c r="P45" i="9"/>
  <c r="P43" i="9"/>
  <c r="P41" i="9"/>
  <c r="P39" i="9"/>
  <c r="P37" i="9"/>
  <c r="P35" i="9"/>
  <c r="P33" i="9"/>
  <c r="P31" i="9"/>
  <c r="P29" i="9"/>
  <c r="P27" i="9"/>
  <c r="P25" i="9"/>
  <c r="P23" i="9"/>
  <c r="P21" i="9"/>
  <c r="P19" i="9"/>
  <c r="P17" i="9"/>
  <c r="P15" i="9"/>
  <c r="P13" i="9"/>
  <c r="P11" i="9"/>
  <c r="P9" i="9"/>
  <c r="P7" i="9"/>
  <c r="P5" i="9"/>
  <c r="P3" i="9"/>
  <c r="M29" i="9"/>
  <c r="P2" i="9"/>
  <c r="O69" i="9"/>
  <c r="O67" i="9"/>
  <c r="O65" i="9"/>
  <c r="O63" i="9"/>
  <c r="O61" i="9"/>
  <c r="O59" i="9"/>
  <c r="O57" i="9"/>
  <c r="O55" i="9"/>
  <c r="O53" i="9"/>
  <c r="O51" i="9"/>
  <c r="O49" i="9"/>
  <c r="O47" i="9"/>
  <c r="O45" i="9"/>
  <c r="O43" i="9"/>
  <c r="O41" i="9"/>
  <c r="O39" i="9"/>
  <c r="O37" i="9"/>
  <c r="O35" i="9"/>
  <c r="O33" i="9"/>
  <c r="O31" i="9"/>
  <c r="O29" i="9"/>
  <c r="O27" i="9"/>
  <c r="O25" i="9"/>
  <c r="O23" i="9"/>
  <c r="O21" i="9"/>
  <c r="O19" i="9"/>
  <c r="O17" i="9"/>
  <c r="O15" i="9"/>
  <c r="O13" i="9"/>
  <c r="O11" i="9"/>
  <c r="O9" i="9"/>
  <c r="O7" i="9"/>
  <c r="O5" i="9"/>
  <c r="O3" i="9"/>
  <c r="M69" i="9"/>
  <c r="M37" i="9"/>
  <c r="M63" i="9"/>
  <c r="M55" i="9"/>
  <c r="M47" i="9"/>
  <c r="M39" i="9"/>
  <c r="M31" i="9"/>
  <c r="M23" i="9"/>
  <c r="M15" i="9"/>
  <c r="M7" i="9"/>
  <c r="I31" i="9"/>
  <c r="H31" i="9"/>
  <c r="I66" i="9"/>
  <c r="I64" i="9"/>
  <c r="H66" i="9"/>
  <c r="H64" i="9"/>
  <c r="I33" i="9"/>
  <c r="H33" i="9"/>
  <c r="I58" i="9"/>
  <c r="I24" i="9"/>
  <c r="I56" i="9"/>
  <c r="I26" i="9"/>
  <c r="H58" i="9"/>
  <c r="H24" i="9"/>
  <c r="H56" i="9"/>
  <c r="H26" i="9"/>
  <c r="I50" i="9"/>
  <c r="I16" i="9"/>
  <c r="I48" i="9"/>
  <c r="I18" i="9"/>
  <c r="H50" i="9"/>
  <c r="H16" i="9"/>
  <c r="H48" i="9"/>
  <c r="H18" i="9"/>
  <c r="G15" i="9"/>
  <c r="I42" i="9"/>
  <c r="I8" i="9"/>
  <c r="I40" i="9"/>
  <c r="I10" i="9"/>
  <c r="G13" i="9"/>
  <c r="H42" i="9"/>
  <c r="H8" i="9"/>
  <c r="H40" i="9"/>
  <c r="H10" i="9"/>
  <c r="G22" i="9"/>
  <c r="G68" i="9"/>
  <c r="G6" i="9"/>
  <c r="I69" i="9"/>
  <c r="I61" i="9"/>
  <c r="I53" i="9"/>
  <c r="I45" i="9"/>
  <c r="I37" i="9"/>
  <c r="I30" i="9"/>
  <c r="I23" i="9"/>
  <c r="I15" i="9"/>
  <c r="I7" i="9"/>
  <c r="I63" i="9"/>
  <c r="I55" i="9"/>
  <c r="I47" i="9"/>
  <c r="I39" i="9"/>
  <c r="I32" i="9"/>
  <c r="I21" i="9"/>
  <c r="I13" i="9"/>
  <c r="I5" i="9"/>
  <c r="G20" i="9"/>
  <c r="G61" i="9"/>
  <c r="G63" i="9"/>
  <c r="H69" i="9"/>
  <c r="H53" i="9"/>
  <c r="H45" i="9"/>
  <c r="H37" i="9"/>
  <c r="H30" i="9"/>
  <c r="H23" i="9"/>
  <c r="H7" i="9"/>
  <c r="H55" i="9"/>
  <c r="H47" i="9"/>
  <c r="H39" i="9"/>
  <c r="H32" i="9"/>
  <c r="H21" i="9"/>
  <c r="H5" i="9"/>
  <c r="G52" i="9"/>
  <c r="G54" i="9"/>
  <c r="I68" i="9"/>
  <c r="I60" i="9"/>
  <c r="I52" i="9"/>
  <c r="I44" i="9"/>
  <c r="I36" i="9"/>
  <c r="I29" i="9"/>
  <c r="I22" i="9"/>
  <c r="I14" i="9"/>
  <c r="I6" i="9"/>
  <c r="I62" i="9"/>
  <c r="I54" i="9"/>
  <c r="I46" i="9"/>
  <c r="I38" i="9"/>
  <c r="I28" i="9"/>
  <c r="I20" i="9"/>
  <c r="I12" i="9"/>
  <c r="I4" i="9"/>
  <c r="H60" i="9"/>
  <c r="H44" i="9"/>
  <c r="H36" i="9"/>
  <c r="H29" i="9"/>
  <c r="H14" i="9"/>
  <c r="H62" i="9"/>
  <c r="H46" i="9"/>
  <c r="H38" i="9"/>
  <c r="H28" i="9"/>
  <c r="H12" i="9"/>
  <c r="H4" i="9"/>
  <c r="I67" i="9"/>
  <c r="I59" i="9"/>
  <c r="I51" i="9"/>
  <c r="I43" i="9"/>
  <c r="I35" i="9"/>
  <c r="I25" i="9"/>
  <c r="I17" i="9"/>
  <c r="I9" i="9"/>
  <c r="I65" i="9"/>
  <c r="I57" i="9"/>
  <c r="I49" i="9"/>
  <c r="I41" i="9"/>
  <c r="I34" i="9"/>
  <c r="I27" i="9"/>
  <c r="I19" i="9"/>
  <c r="I11" i="9"/>
  <c r="I3" i="9"/>
  <c r="H67" i="9"/>
  <c r="H59" i="9"/>
  <c r="H51" i="9"/>
  <c r="H43" i="9"/>
  <c r="H35" i="9"/>
  <c r="H25" i="9"/>
  <c r="H17" i="9"/>
  <c r="H9" i="9"/>
  <c r="H65" i="9"/>
  <c r="H57" i="9"/>
  <c r="H49" i="9"/>
  <c r="H41" i="9"/>
  <c r="H34" i="9"/>
  <c r="H27" i="9"/>
  <c r="H19" i="9"/>
  <c r="H11" i="9"/>
  <c r="H3" i="9"/>
  <c r="G2" i="9"/>
  <c r="H2" i="9"/>
  <c r="O11" i="5"/>
  <c r="O27" i="5" s="1"/>
  <c r="O28" i="5" s="1"/>
  <c r="O29" i="5" s="1"/>
  <c r="E43" i="6"/>
  <c r="E38" i="6"/>
  <c r="E30" i="6"/>
  <c r="E22" i="6"/>
  <c r="E14" i="6"/>
  <c r="E6" i="6"/>
  <c r="E37" i="6"/>
  <c r="E21" i="6"/>
  <c r="E36" i="6"/>
  <c r="E28" i="6"/>
  <c r="E20" i="6"/>
  <c r="E12" i="6"/>
  <c r="E4" i="6"/>
  <c r="E35" i="6"/>
  <c r="E27" i="6"/>
  <c r="E19" i="6"/>
  <c r="E11" i="6"/>
  <c r="E3" i="6"/>
  <c r="E1" i="6"/>
  <c r="E34" i="6"/>
  <c r="E26" i="6"/>
  <c r="E18" i="6"/>
  <c r="E10" i="6"/>
  <c r="E2" i="6"/>
  <c r="E13" i="6"/>
  <c r="E41" i="6"/>
  <c r="E33" i="6"/>
  <c r="E25" i="6"/>
  <c r="E17" i="6"/>
  <c r="E9" i="6"/>
  <c r="E29" i="6"/>
  <c r="E5" i="6"/>
  <c r="E40" i="6"/>
  <c r="E32" i="6"/>
  <c r="E24" i="6"/>
  <c r="E16" i="6"/>
  <c r="E8" i="6"/>
  <c r="E39" i="6"/>
  <c r="E31" i="6"/>
  <c r="E23" i="6"/>
  <c r="E15" i="6"/>
  <c r="E7" i="6"/>
  <c r="P25" i="10"/>
  <c r="P26" i="10" s="1"/>
  <c r="P27" i="10" s="1"/>
  <c r="Q25" i="10"/>
  <c r="Q26" i="10" s="1"/>
  <c r="Q27"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tc={0F83C4B0-30C7-054B-A8BC-5994EF4A5BB2}</author>
  </authors>
  <commentList>
    <comment ref="A2" authorId="0" shapeId="0" xr:uid="{0F83C4B0-30C7-054B-A8BC-5994EF4A5BB2}">
      <text>
        <t>[Threaded comment]
Your version of Excel allows you to read this threaded comment; however, any edits to it will get removed if the file is opened in a newer version of Excel. Learn more: https://go.microsoft.com/fwlink/?linkid=870924
Comment:
    To use the pdf files in QGIS you must convert them to geotiff using the HEG in terminal/java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tc={CDD1B544-53E8-4C49-B601-76DD6E85A2EC}</author>
    <author>tc={3EC0D06E-B414-D04A-98A8-04C9EDAF7D82}</author>
    <author>tc={15836CA2-5586-0842-9997-DD6D348F413E}</author>
  </authors>
  <commentList>
    <comment ref="G8" authorId="0" shapeId="0" xr:uid="{CDD1B544-53E8-4C49-B601-76DD6E85A2EC}">
      <text>
        <t>[Threaded comment]
Your version of Excel allows you to read this threaded comment; however, any edits to it will get removed if the file is opened in a newer version of Excel. Learn more: https://go.microsoft.com/fwlink/?linkid=870924
Comment:
    could be kinda cool to see progress in forest shape over time on C currently (rate of increase over time etc) but that may be complicated. also could just be calculated by = ∂forest/∂time since disturbance
Reply:
    also probably redundant with measure of current measures</t>
      </text>
    </comment>
    <comment ref="H19" authorId="1" shapeId="0" xr:uid="{3EC0D06E-B414-D04A-98A8-04C9EDAF7D82}">
      <text>
        <t>[Threaded comment]
Your version of Excel allows you to read this threaded comment; however, any edits to it will get removed if the file is opened in a newer version of Excel. Learn more: https://go.microsoft.com/fwlink/?linkid=870924
Comment:
    compare values?</t>
      </text>
    </comment>
    <comment ref="E63" authorId="2" shapeId="0" xr:uid="{15836CA2-5586-0842-9997-DD6D348F413E}">
      <text>
        <t>[Threaded comment]
Your version of Excel allows you to read this threaded comment; however, any edits to it will get removed if the file is opened in a newer version of Excel. Learn more: https://go.microsoft.com/fwlink/?linkid=870924
Comment:
    maybe contact owner for more recent?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tc={FBFE8977-8861-3F48-AE17-95B5F765CCCA}</author>
    <author>tc={7FC9302D-8030-E84F-B359-8490D5C2ABAC}</author>
    <author>tc={95E4DD24-1AA6-E041-ADF2-3E4D02E8E658}</author>
    <author>tc={D5B566A2-8A36-B04E-9888-2034F3C55E28}</author>
    <author>tc={43E56F68-DF3B-294C-8EDB-96B6F73BD509}</author>
    <author>tc={89B6A541-705C-9340-931C-01A5E618F75B}</author>
  </authors>
  <commentList>
    <comment ref="J1" authorId="0" shapeId="0" xr:uid="{FBFE8977-8861-3F48-AE17-95B5F765CCCA}">
      <text>
        <t>[Threaded comment]
Your version of Excel allows you to read this threaded comment; however, any edits to it will get removed if the file is opened in a newer version of Excel. Learn more: https://go.microsoft.com/fwlink/?linkid=870924
Comment:
    only for GM &amp; TN with buffers</t>
      </text>
    </comment>
    <comment ref="R1" authorId="1" shapeId="0" xr:uid="{7FC9302D-8030-E84F-B359-8490D5C2ABAC}">
      <text>
        <t>[Threaded comment]
Your version of Excel allows you to read this threaded comment; however, any edits to it will get removed if the file is opened in a newer version of Excel. Learn more: https://go.microsoft.com/fwlink/?linkid=870924
Comment:
    mostly only GM and TN w buffer</t>
      </text>
    </comment>
    <comment ref="I9" authorId="2" shapeId="0" xr:uid="{95E4DD24-1AA6-E041-ADF2-3E4D02E8E658}">
      <text>
        <t>[Threaded comment]
Your version of Excel allows you to read this threaded comment; however, any edits to it will get removed if the file is opened in a newer version of Excel. Learn more: https://go.microsoft.com/fwlink/?linkid=870924
Comment:
    average throughout summer? Or just closest to sampling</t>
      </text>
    </comment>
    <comment ref="L11" authorId="3" shapeId="0" xr:uid="{D5B566A2-8A36-B04E-9888-2034F3C55E28}">
      <text>
        <t>[Threaded comment]
Your version of Excel allows you to read this threaded comment; however, any edits to it will get removed if the file is opened in a newer version of Excel. Learn more: https://go.microsoft.com/fwlink/?linkid=870924
Comment:
    can drag and drop to QGIS
select .nc
select variable of interest</t>
      </text>
    </comment>
    <comment ref="R17" authorId="4" shapeId="0" xr:uid="{43E56F68-DF3B-294C-8EDB-96B6F73BD509}">
      <text>
        <t>[Threaded comment]
Your version of Excel allows you to read this threaded comment; however, any edits to it will get removed if the file is opened in a newer version of Excel. Learn more: https://go.microsoft.com/fwlink/?linkid=870924
Comment:
    may need to temporarily because ANUCLIM may not be ready</t>
      </text>
    </comment>
    <comment ref="B18" authorId="5" shapeId="0" xr:uid="{89B6A541-705C-9340-931C-01A5E618F75B}">
      <text>
        <t>[Threaded comment]
Your version of Excel allows you to read this threaded comment; however, any edits to it will get removed if the file is opened in a newer version of Excel. Learn more: https://go.microsoft.com/fwlink/?linkid=870924
Comment:
    I think ANUCLM better because goes further back</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tc={A9CE06D5-8706-7744-8D70-09550A513AFA}</author>
    <author>tc={BF951F88-C1CA-4546-B609-B425C4679732}</author>
    <author>tc={3E089777-BC5E-AD41-89AF-45103AD1EE3C}</author>
    <author>tc={55C7BF35-5751-9948-B7AB-3284501D7FF4}</author>
    <author>tc={9A21D50E-BE12-9748-BC5A-B46EDA774613}</author>
  </authors>
  <commentList>
    <comment ref="K1" authorId="0" shapeId="0" xr:uid="{A9CE06D5-8706-7744-8D70-09550A513AFA}">
      <text>
        <t>[Threaded comment]
Your version of Excel allows you to read this threaded comment; however, any edits to it will get removed if the file is opened in a newer version of Excel. Learn more: https://go.microsoft.com/fwlink/?linkid=870924
Comment:
    only for GM &amp; TN with buffers</t>
      </text>
    </comment>
    <comment ref="S1" authorId="1" shapeId="0" xr:uid="{BF951F88-C1CA-4546-B609-B425C4679732}">
      <text>
        <t>[Threaded comment]
Your version of Excel allows you to read this threaded comment; however, any edits to it will get removed if the file is opened in a newer version of Excel. Learn more: https://go.microsoft.com/fwlink/?linkid=870924
Comment:
    mostly only GM and TN w buffer</t>
      </text>
    </comment>
    <comment ref="M9" authorId="2" shapeId="0" xr:uid="{3E089777-BC5E-AD41-89AF-45103AD1EE3C}">
      <text>
        <t>[Threaded comment]
Your version of Excel allows you to read this threaded comment; however, any edits to it will get removed if the file is opened in a newer version of Excel. Learn more: https://go.microsoft.com/fwlink/?linkid=870924
Comment:
    can drag and drop to QGIS
select .nc
select variable of interest</t>
      </text>
    </comment>
    <comment ref="M11" authorId="3" shapeId="0" xr:uid="{55C7BF35-5751-9948-B7AB-3284501D7FF4}">
      <text>
        <t>[Threaded comment]
Your version of Excel allows you to read this threaded comment; however, any edits to it will get removed if the file is opened in a newer version of Excel. Learn more: https://go.microsoft.com/fwlink/?linkid=870924
Comment:
    can drag and drop to QGIS
select .nc
select variable of interest</t>
      </text>
    </comment>
    <comment ref="B17" authorId="4" shapeId="0" xr:uid="{9A21D50E-BE12-9748-BC5A-B46EDA774613}">
      <text>
        <t>[Threaded comment]
Your version of Excel allows you to read this threaded comment; however, any edits to it will get removed if the file is opened in a newer version of Excel. Learn more: https://go.microsoft.com/fwlink/?linkid=870924
Comment:
    I think ANUCLM better because goes further back</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tc={B523C24A-74BA-4F44-8B47-A09A64AAA8ED}</author>
  </authors>
  <commentList>
    <comment ref="D1" authorId="0" shapeId="0" xr:uid="{B523C24A-74BA-4F44-8B47-A09A64AAA8ED}">
      <text>
        <t>[Threaded comment]
Your version of Excel allows you to read this threaded comment; however, any edits to it will get removed if the file is opened in a newer version of Excel. Learn more: https://go.microsoft.com/fwlink/?linkid=870924
Comment:
    most tiles have decently little land cloud coverage for one measurement in June. But a few have a lot of land cloud cover so may have to average values to see if it can get how ground (remove clouded pixels for each tile then merge all tiles of same space - average any overlap?)
Reply:
    all but 2 have decently low overall cc in june - and the two that don’t have low cc for other months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<sst xmlns="http://schemas.openxmlformats.org/spreadsheetml/2006/main" count="1621" uniqueCount="877">
  <si>
    <t>Resource/Database</t>
  </si>
  <si>
    <t>URL</t>
  </si>
  <si>
    <t>Spatial extent</t>
  </si>
  <si>
    <t>Environmental variables</t>
  </si>
  <si>
    <t>Resolution</t>
  </si>
  <si>
    <t>WorldClim</t>
  </si>
  <si>
    <t>Time start</t>
  </si>
  <si>
    <t>Time end</t>
  </si>
  <si>
    <t>https://www.worldclim.org/</t>
  </si>
  <si>
    <t>precipitation, temperature, solar radiation, wind speed, water vapor pressure</t>
  </si>
  <si>
    <t>1 km^2 - 10 km2</t>
  </si>
  <si>
    <t>Worldclim CRU</t>
  </si>
  <si>
    <t>https://www.worldclim.org/data/monthlywth.html</t>
  </si>
  <si>
    <t>Time scale</t>
  </si>
  <si>
    <t>monthly</t>
  </si>
  <si>
    <t>avg precipitation, min &amp; max temp</t>
  </si>
  <si>
    <t>21 km2</t>
  </si>
  <si>
    <t>world</t>
  </si>
  <si>
    <t>Canada</t>
  </si>
  <si>
    <t>temps, precipitation, wind, snow, humidity and growing season metrics metrics</t>
  </si>
  <si>
    <t>monthly, weekly, daily (for some)</t>
  </si>
  <si>
    <t>2010?</t>
  </si>
  <si>
    <t>NRC ANUCLIM</t>
  </si>
  <si>
    <t>https://cfs.nrcan.gc.ca/projects/3</t>
  </si>
  <si>
    <t>1.2 km?</t>
  </si>
  <si>
    <t>Ftp://ftp.nrcan.gc.ca/pub/outgoing/North_America_Historical_Grids/geotif</t>
  </si>
  <si>
    <t>geotif from NRC</t>
  </si>
  <si>
    <t>"</t>
  </si>
  <si>
    <t>Loggers</t>
  </si>
  <si>
    <t>Rachael</t>
  </si>
  <si>
    <t>temperature, humidity?</t>
  </si>
  <si>
    <t>Sites only</t>
  </si>
  <si>
    <t>very specific</t>
  </si>
  <si>
    <t>summer 2022</t>
  </si>
  <si>
    <t>?</t>
  </si>
  <si>
    <t>Forest resource inventory</t>
  </si>
  <si>
    <t>forest stand type</t>
  </si>
  <si>
    <t>Newfoundland   *I think outside parks</t>
  </si>
  <si>
    <t>Open Government Portal</t>
  </si>
  <si>
    <t>https://search.open.canada.ca/en/od/?sort=score%20desc&amp;page=6&amp;search_text=Newfoundland&amp;od-search-subjects=Nature%20and%20Environment|Science%20and%20Technology</t>
  </si>
  <si>
    <t>File type</t>
  </si>
  <si>
    <t>National Parks of Newfoundland</t>
  </si>
  <si>
    <r>
      <t>Kind (</t>
    </r>
    <r>
      <rPr>
        <sz val="12"/>
        <color theme="8" tint="-0.249977111117893"/>
        <rFont val="Calibri (Body)"/>
      </rPr>
      <t>Climatic</t>
    </r>
    <r>
      <rPr>
        <sz val="12"/>
        <color theme="1"/>
        <rFont val="Calibri"/>
        <family val="2"/>
        <scheme val="minor"/>
      </rPr>
      <t xml:space="preserve">, </t>
    </r>
    <r>
      <rPr>
        <sz val="12"/>
        <color rgb="FFFFFF00"/>
        <rFont val="Calibri (Body)"/>
      </rPr>
      <t>biotic</t>
    </r>
    <r>
      <rPr>
        <sz val="12"/>
        <color theme="1"/>
        <rFont val="Calibri"/>
        <family val="2"/>
        <scheme val="minor"/>
      </rPr>
      <t xml:space="preserve">, </t>
    </r>
    <r>
      <rPr>
        <sz val="12"/>
        <color theme="6" tint="-0.499984740745262"/>
        <rFont val="Calibri (Body)"/>
      </rPr>
      <t>geographic</t>
    </r>
    <r>
      <rPr>
        <sz val="12"/>
        <color theme="1"/>
        <rFont val="Calibri"/>
        <family val="2"/>
        <scheme val="minor"/>
      </rPr>
      <t>)</t>
    </r>
  </si>
  <si>
    <t>Climatic</t>
  </si>
  <si>
    <t>Biotic</t>
  </si>
  <si>
    <t>tree densities, biodiversity measures etc
daily snow cover</t>
  </si>
  <si>
    <r>
      <t xml:space="preserve">Biotic, </t>
    </r>
    <r>
      <rPr>
        <sz val="12"/>
        <color theme="8" tint="-0.249977111117893"/>
        <rFont val="Calibri (Body)"/>
      </rPr>
      <t>Climatic</t>
    </r>
  </si>
  <si>
    <t>csv, dsc is ESRI</t>
  </si>
  <si>
    <t>National Soil database</t>
  </si>
  <si>
    <t>https://sis.agr.gc.ca/cansis/nsdb/index.html</t>
  </si>
  <si>
    <t>??</t>
  </si>
  <si>
    <t>soil landscapes and surveys, pedons</t>
  </si>
  <si>
    <t>National ecology framework</t>
  </si>
  <si>
    <t>https://sis.agr.gc.ca/cansis/nsdb/ecostrat/1999report/data_tables.html</t>
  </si>
  <si>
    <t>ecodistrict (https://sis.agr.gc.ca/cansis/publications/maps/eco/all/districts/eco_all_districts_3m_atlantic.jpg) **too broad</t>
  </si>
  <si>
    <t>1990s I think</t>
  </si>
  <si>
    <t>Govt of Canada Geospatial data extraction</t>
  </si>
  <si>
    <t>https://maps.canada.ca/czs/index-en.html</t>
  </si>
  <si>
    <t xml:space="preserve">elevation, aspect, forest </t>
  </si>
  <si>
    <t>mostly geographic</t>
  </si>
  <si>
    <t>1:50000</t>
  </si>
  <si>
    <t>2017?</t>
  </si>
  <si>
    <t>https://climatedata.ca/</t>
  </si>
  <si>
    <t>Climate Data Canada</t>
  </si>
  <si>
    <t>temperature, precipitation, freeze-thaw</t>
  </si>
  <si>
    <t>from models: 1970</t>
  </si>
  <si>
    <t>daily, monthly, annually</t>
  </si>
  <si>
    <t>csv, json</t>
  </si>
  <si>
    <t>https://climate-change.canada.ca/climate-library/?Region=Newfoundland%20and%20Labrador&amp;HistoricalFuture=Historical&amp;FormatType_limit=0#9</t>
  </si>
  <si>
    <t>Library of climate resources</t>
  </si>
  <si>
    <t>Canadian wind atlas</t>
  </si>
  <si>
    <t>http://www.windatlas.ca/maps-en.php</t>
  </si>
  <si>
    <t>winds</t>
  </si>
  <si>
    <t>too borad (65 tiles across canada)</t>
  </si>
  <si>
    <t>DO I think it will work?</t>
  </si>
  <si>
    <t>Y - if I can find it mor eup to date</t>
  </si>
  <si>
    <t>N - unless I find better resolution</t>
  </si>
  <si>
    <t>Y</t>
  </si>
  <si>
    <t>N - too broad</t>
  </si>
  <si>
    <t>Not sure if I should use models but if I can then Y</t>
  </si>
  <si>
    <t>Satellites</t>
  </si>
  <si>
    <t>Terra</t>
  </si>
  <si>
    <t>https://terra.nasa.gov/data</t>
  </si>
  <si>
    <t>climatic</t>
  </si>
  <si>
    <t>global</t>
  </si>
  <si>
    <t>https://search.earthdata.nasa.gov/search?hdr=250%2Bto%2B500%2Bmeters!100%2Bto%2B250%2Bmeters!1%2Bto%2B30%2Bmeters!30%2Bto%2B100%2Bmeters&amp;lat=48.46523293918743&amp;long=-63.12967729568482&amp;zoom=5</t>
  </si>
  <si>
    <t>Terra - MODIS</t>
  </si>
  <si>
    <t>https://modis-land.gsfc.nasa.gov/</t>
  </si>
  <si>
    <t>Terra - ASTER</t>
  </si>
  <si>
    <t>https://terra.nasa.gov/data/aster-data</t>
  </si>
  <si>
    <t>SMAP</t>
  </si>
  <si>
    <t>https://smap.jpl.nasa.gov/data/</t>
  </si>
  <si>
    <t>soil info?</t>
  </si>
  <si>
    <t>best is 3 km - 36 km</t>
  </si>
  <si>
    <t>daily or half orbit</t>
  </si>
  <si>
    <t>Landsat</t>
  </si>
  <si>
    <t>30m</t>
  </si>
  <si>
    <t>multiple times a day</t>
  </si>
  <si>
    <t>surface temp, idices, burned area, surface water, snow cover, evapotranspiration, etc.</t>
  </si>
  <si>
    <t>https://geonarrative.usgs.gov/landsat-booth/</t>
  </si>
  <si>
    <t>Terra - MISR</t>
  </si>
  <si>
    <t>https://misr.jpl.nasa.gov/</t>
  </si>
  <si>
    <t>The Global Precipitation Measurement Mission</t>
  </si>
  <si>
    <t>https://gpm.nasa.gov/missions/GPM</t>
  </si>
  <si>
    <t>precipitation</t>
  </si>
  <si>
    <t>https://appeears.earthdatacloud.nasa.gov/products</t>
  </si>
  <si>
    <t>land surface cover</t>
  </si>
  <si>
    <t>best 250m</t>
  </si>
  <si>
    <t>https://search.earthdata.nasa.gov/search/granules?p=C1374355842-LPDAAC_ECS&amp;pg[0][v]=f&amp;pg[0][gsk]=-start_date&amp;hdr=100%2Bto%2B250%2Bmeters&amp;tl=1672241606.541!3!!&amp;fs10=Vegetation+Cover&amp;fsm0=Vegetation&amp;fst0=Biosphere&amp;lat=42.772765369411346&amp;long=-77.17358207702637&amp;zoom=3</t>
  </si>
  <si>
    <t>surface vegetation cover as gradations of three ground cover components: percent tree cover, percent non-tree cover, and percent non-vegetated (bare)</t>
  </si>
  <si>
    <t>250 meter (m) pixel resolution</t>
  </si>
  <si>
    <t>MOD44B.A2020065.h14v04.006.2021155165107.hdf</t>
  </si>
  <si>
    <t>Grnaule ID</t>
  </si>
  <si>
    <t>Newfoundland (not including northern peninsula)</t>
  </si>
  <si>
    <t>hdf *convert these to tif using heg converter</t>
  </si>
  <si>
    <t>User guide</t>
  </si>
  <si>
    <t>https://lpdaac.usgs.gov/documents/1322/MOD44B_User_Guide_V6.pdf?_ga=2.158541372.704345324.1672238197-398790473.1671726274</t>
  </si>
  <si>
    <t>Global Land Cover Mapping and Estimation Yearly 30 m V001</t>
  </si>
  <si>
    <t>GLANCE30_A20190701_h69v28_001_20220824_NA
GLANCE30_A20190701_h70v28_001_20220824_NA
GLANCE30_A20190701_h71v28_001_20220824_NA</t>
  </si>
  <si>
    <t>30 m spatial resolution</t>
  </si>
  <si>
    <t>land cover type, land cover change, metrics characterizing the magnitude and seasonality of greenness of each pixel, and the magnitude of change</t>
  </si>
  <si>
    <t>https://search.earthdata.nasa.gov/search/granules/collection-details?p=C2527691623-LPDAAC_ECS&amp;pg[0][v]=f&amp;pg[0][gsk]=-start_date&amp;sp[0]=-53.92969%2C48.66356&amp;hdr=1%2Bto%2B30%2Bmeters!100%2Bto%2B250%2Bmeters&amp;tl=1672241606.541!3!!&amp;fsm0=Vegetation&amp;fst0=Biosphere&amp;lat=49.2275390625&amp;long=-56.8037109375&amp;zoom=6</t>
  </si>
  <si>
    <t>https://lpdaac.usgs.gov/documents/1567/GLanCE_User_Guide_v1.pdf?_ga=2.198845609.704345324.1672238197-398790473.1671726274</t>
  </si>
  <si>
    <t>phenophase transitions, including the timing of greenup, maturity, senescence, and dormancy at 30m spatial resolution</t>
  </si>
  <si>
    <t>MuSLI Multi-Source Land Surface Phenology Yearly North America 30 m V011</t>
  </si>
  <si>
    <t>MSLSP_21UYQ_2019.nc
MSLSP_21UYP_2019.nc
MSLSP_21UVR_2019.nc</t>
  </si>
  <si>
    <t>https://search.earthdata.nasa.gov/search/granules?p=C2102664483-LPDAAC_ECS&amp;pg[0][v]=f&amp;pg[0][gsk]=-start_date&amp;sp[0]=-57.83455%2C49.7664&amp;hdr=1%2Bto%2B30%2Bmeters!100%2Bto%2B250%2Bmeters&amp;tl=1672241606.541!3!!&amp;fsm0=Vegetation&amp;fst0=Biosphere&amp;lat=49.645206004936476&amp;long=-60.137284219264984&amp;zoom=6</t>
  </si>
  <si>
    <t>https://lpdaac.usgs.gov/documents/1121/MSLSP30NA_User_Guide_V011.pdf?_ga=2.160244923.704345324.1672238197-398790473.1671726274</t>
  </si>
  <si>
    <t>Normalized Difference Vegetation Index (NDVI) which is referred to as the continuity index
Enhanced Vegetation Index (EVI), which has improved sensitivity over high biomass regions</t>
  </si>
  <si>
    <t>MODIS/Terra Vegetation Indices 16-Day L3 Global 250m SIN Grid</t>
  </si>
  <si>
    <t>MODIS/Terra Vegetation Continuous Fields Yearly L3 Global 250m SIN Grid</t>
  </si>
  <si>
    <t>MOD13Q1.A2022177.h14v04.006.2022195115116.hdf
MOD13Q1.A2022193.h14v04.006.2022215004851.hdf</t>
  </si>
  <si>
    <t>https://search.earthdata.nasa.gov/search/granules?p=C194001241-LPDAAC_ECS&amp;pg[0][v]=f&amp;pg[0][gsk]=-start_date&amp;g=G2346238387-LPDAAC_ECS&amp;sp[0]=-57.74414%2C49.86509&amp;hdr=1%2Bto%2B30%2Bmeters!100%2Bto%2B250%2Bmeters&amp;tl=1672241606.541!3!!&amp;fsm0=Vegetation&amp;fst0=Biosphere&amp;lat=44.921171900000004&amp;long=-50.599801799999995&amp;zoom=4</t>
  </si>
  <si>
    <t>https://lpdaac.usgs.gov/documents/103/MOD13_User_Guide_V6.pdf?_ga=2.193052971.704345324.1672238197-398790473.1671726274</t>
  </si>
  <si>
    <t>2022, June, July, August</t>
  </si>
  <si>
    <t>West coast, inland from west coast, around Terra Nova etc</t>
  </si>
  <si>
    <t>ASTER Global Digital Elevation Model V003</t>
  </si>
  <si>
    <t>https://search.earthdata.nasa.gov/search/granules?p=C1711961296-LPCLOUD&amp;pg[0][x]=2572429597!LPDAAC_ECS&amp;pg[0][v]=f&amp;pg[0][gsk]=-start_date&amp;g=G1726731593-LPCLOUD&amp;sp[0]=-57.9375%2C49.5657&amp;hdr=30%2Bto%2B100%2Bmeters!1%2Bto%2B30%2Bmeters!100%2Bto%2B250%2Bmeters&amp;tl=1672241606!3!!&amp;lat=47.61138861990497&amp;long=-64.1205325126648&amp;zoom=5</t>
  </si>
  <si>
    <t>spatial resolution of 1 arc second (approximately 30 meter horizontal posting at the equator)</t>
  </si>
  <si>
    <t>global digital elevation model (DEM)</t>
  </si>
  <si>
    <t>https://lpdaac.usgs.gov/documents/434/ASTGTM_User_Guide_V3.pdf?_ga=2.223068573.704345324.1672238197-398790473.1671726274</t>
  </si>
  <si>
    <t>ASTGTMV003_N49W058
ASTGTMV003_N48W054</t>
  </si>
  <si>
    <t>atmospherically corrected land surface temperature and emissivity</t>
  </si>
  <si>
    <t>https://lpdaac.usgs.gov/documents/423/ECO2_User_Guide_V1.pdf?_ga=2.122498189.704345324.1672238197-398790473.1671726274</t>
  </si>
  <si>
    <t>https://search.earthdata.nasa.gov/search/granules?p=C1534729776-LPDAAC_ECS&amp;pg[0][v]=f&amp;pg[0][gsk]=-start_date&amp;sp[0]=-53.80248%2C48.5659&amp;hdr=30%2Bto%2B100%2Bmeters!1%2Bto%2B30%2Bmeters!100%2Bto%2B250%2Bmeters&amp;tl=1672241606!3!!&amp;fst0=Land+Surface&amp;lat=48.92084458131875&amp;long=-61.027092576026924&amp;zoom=5</t>
  </si>
  <si>
    <t>ECOSTRESS Land Surface Temperature and Emissivity Daily L2 Global 70m V001</t>
  </si>
  <si>
    <t>ECOSTRESS_L2_LSTE_23086_013_20220801T215846_0601_02.h5</t>
  </si>
  <si>
    <t>most of newfoundland</t>
  </si>
  <si>
    <t>spatial resolution of 70 meters (m)</t>
  </si>
  <si>
    <t>https://search.earthdata.nasa.gov/search/granules/collection-details?p=C1546314671-LPDAAC_ECS&amp;pg[0][v]=f&amp;pg[0][gsk]=-start_date&amp;sp[0]=-53.80248%2C48.5659&amp;hdr=30%2Bto%2B100%2Bmeters!1%2Bto%2B30%2Bmeters!100%2Bto%2B250%2Bmeters&amp;tl=1672241606!3!!&amp;fst0=Land%20Surface&amp;lat=49.81640625&amp;long=-70.3125&amp;zoom=4</t>
  </si>
  <si>
    <t>global slope and curvature elevation data and aspect</t>
  </si>
  <si>
    <t>https://lpdaac.usgs.gov/documents/592/NASADEM_User_Guide_V1.pdf?_ga=2.129232394.704345324.1672238197-398790473.1671726274</t>
  </si>
  <si>
    <t>NASADEM Slope and Curvation Global 1 arc second V001</t>
  </si>
  <si>
    <t>NASADEM_SC_n48w054.zip
NASADEM_SC_n49w058.zip</t>
  </si>
  <si>
    <t>around Gros Morne and Terra Nova</t>
  </si>
  <si>
    <t>ASTER L2 Surface Temperature V003</t>
  </si>
  <si>
    <t>estimates of daily evapotranspiration (ET)</t>
  </si>
  <si>
    <t>Surface kinetic temperature</t>
  </si>
  <si>
    <t>https://search.earthdata.nasa.gov/search/granules/collection-details?p=C1299783630-LPDAAC_ECS&amp;pg[0][v]=f&amp;pg[0][gsk]=-start_date&amp;sp[0]=-57.86719%2C49.49303&amp;hdr=30%2Bto%2B100%2Bmeters!1%2Bto%2B30%2Bmeters!100%2Bto%2B250%2Bmeters&amp;tl=1672241606!3!!&amp;fst0=Land%20Surface&amp;lat=49.81640625&amp;long=-70.3125&amp;zoom=4</t>
  </si>
  <si>
    <t>https://lpdaac.usgs.gov/documents/1319/ASTER_User_Handbook_v4.pdf?_ga=2.225804572.704345324.1672238197-398790473.1671726274</t>
  </si>
  <si>
    <t>https://search.earthdata.nasa.gov/search/granules/collection-details?p=C1534730413-LPDAAC_ECS&amp;pg[0][v]=f&amp;pg[0][gsk]=-start_date&amp;sp[0]=-57.86719%2C49.49303&amp;hdr=30%2Bto%2B100%2Bmeters!1%2Bto%2B30%2Bmeters!100%2Bto%2B250%2Bmeters&amp;tl=1672241606!3!!&amp;fst0=Atmosphere&amp;lat=49.81640625&amp;long=-70.3125&amp;zoom=4</t>
  </si>
  <si>
    <t>https://lpdaac.usgs.gov/documents/331/ECO3ETALEXIU_User_Guide_V1.pdf?_ga=2.225804572.704345324.1672238197-398790473.1671726274</t>
  </si>
  <si>
    <t>https://search.earthdata.nasa.gov/search/granules/collection-details?p=C1534730559-LPDAAC_ECS&amp;pg[0][v]=f&amp;pg[0][gsk]=-start_date&amp;sp[0]=-57.86719%2C49.49303&amp;hdr=30%2Bto%2B100%2Bmeters!1%2Bto%2B30%2Bmeters!100%2Bto%2B250%2Bmeters&amp;tl=1672241606!3!!&amp;fst0=Atmosphere&amp;lat=49.81640625&amp;long=-70.3125&amp;zoom=4</t>
  </si>
  <si>
    <t>https://lpdaac.usgs.gov/documents/338/ECO4ESIALEXIU_User_Guide_V1.pdf?_ga=2.229894682.704345324.1672238197-398790473.1671726274</t>
  </si>
  <si>
    <t>Evaporative Stress Index (ESI)</t>
  </si>
  <si>
    <t>ECOSTRESS_L4_ESI_PT-JPL_23193_014_20220808T193217_0601_01.h5</t>
  </si>
  <si>
    <t>ECOSTRESS_L3_ET_PT-JPL_23193_014_20220808T193217_0601_01.h5</t>
  </si>
  <si>
    <t>ECOSTRESS Evaporative Stress Index PT-JPL Daily L4 Global 70m V001</t>
  </si>
  <si>
    <t>AST_L1A#00309162022143840_09172022082231.hdf
AST_L1A#00308192021012213_08202021105051.hdf</t>
  </si>
  <si>
    <t>at 90 m spatial resolution</t>
  </si>
  <si>
    <t>Global Forest Cover Change Tree Cover Multi-Year Global 30m V003</t>
  </si>
  <si>
    <t>https://search.earthdata.nasa.gov/search/granules/collection-details?p=C1540118694-LPDAAC_ECS&amp;pg[0][v]=f&amp;pg[0][gsk]=-start_date&amp;sp[0]=-53.81671%2C48.57783&amp;hdr=30%2Bto%2B100%2Bmeters!1%2Bto%2B30%2Bmeters!100%2Bto%2B250%2Bmeters&amp;tl=1672241606!3!!&amp;fst0=Agriculture&amp;lat=49.37199263104819&amp;long=-62.55304098129273&amp;zoom=5</t>
  </si>
  <si>
    <t>https://lpdaac.usgs.gov/documents/1371/GFCC_User_Guide_V1.pdf?_ga=2.26944187.704345324.1672238197-398790473.1671726274</t>
  </si>
  <si>
    <t>tree cover layer with an embedded color map, a tree cover error (uncertainty) file, and an index (provenance) file, plus a list of path/rows that relate to the Surface Reflectance input files</t>
  </si>
  <si>
    <t>30 meter resolution</t>
  </si>
  <si>
    <t>2000, 2005, 2010, and 2015</t>
  </si>
  <si>
    <t>GFCC30TC_p003r026_TC_2015.zip
GFCC30TC_p005r025_TC_2015.zip</t>
  </si>
  <si>
    <t>GEDI L2B Canopy Cover and Vertical Profile Metrics Data Global Footprint Level V002</t>
  </si>
  <si>
    <t>GEDI02_B_2022159154531_O19754_02_T04392_02_003_01_V002.h5
GEDI02_B_2022134012016_O19357_02_T08018_02_003_01_V002.h5</t>
  </si>
  <si>
    <t>https://lpdaac.usgs.gov/documents/998/GEDI02_UserGuide_V21.pdf?_ga=2.197774633.704345324.1672238197-398790473.1671726274</t>
  </si>
  <si>
    <t>canopy cover, Plant Area Index (PAI), Plant Area Volume Density (PAVD), and Foliage Height Diversity (FHD)
Datasets provided include precise latitude, longitude, elevation, height, canopy cover, and vertical profile metrics</t>
  </si>
  <si>
    <t>25 m pixels</t>
  </si>
  <si>
    <t>https://search.earthdata.nasa.gov/search/granules?p=C1908350066-LPDAAC_ECS&amp;pg[0][v]=f&amp;pg[0][gsk]=-start_date&amp;sp[0]=-53.87695%2C48.55457&amp;hdr=1%2Bto%2B30%2Bmeters&amp;fi=GEDI&amp;as[instrument][0]=GEDI&amp;tl=1672327536.931!3!!&amp;lat=49.32976112965171&amp;long=-59.73925781249999&amp;zoom=5
https://lpdaac.usgs.gov/products/gedi02_bv002/</t>
  </si>
  <si>
    <t>if GEDI doesn’t properly cover areas we want
https://www.mdpi.com/2072-4292/14/20/5158</t>
  </si>
  <si>
    <t>NACP MsTMIP: Global and North American Driver Data for Multi-Model Intercomparison</t>
  </si>
  <si>
    <t>NPP Multi-Biome: NPP and Driver Data for Ecosystem Model-data Intercomparison, R2</t>
  </si>
  <si>
    <t>they have forecasts for data
https://www.worldclim.org/data/cmip6/cmip6climate.html</t>
  </si>
  <si>
    <t>Use or not</t>
  </si>
  <si>
    <t>definitely!</t>
  </si>
  <si>
    <t>Probably</t>
  </si>
  <si>
    <t>unlikely</t>
  </si>
  <si>
    <t>No</t>
  </si>
  <si>
    <t>No - too similar to others</t>
  </si>
  <si>
    <t>maybe in combo</t>
  </si>
  <si>
    <t>uniklely - not sure what this is</t>
  </si>
  <si>
    <t>Bo - if resolution good enough</t>
  </si>
  <si>
    <t>Variable</t>
  </si>
  <si>
    <t>Digital Elevation Model</t>
  </si>
  <si>
    <t>Canadian Digital Elevation Model</t>
  </si>
  <si>
    <t>30 m</t>
  </si>
  <si>
    <t xml:space="preserve">Newfoundland </t>
  </si>
  <si>
    <t>Land Cover type</t>
  </si>
  <si>
    <t>Notes</t>
  </si>
  <si>
    <t>Source</t>
  </si>
  <si>
    <t>Type</t>
  </si>
  <si>
    <t>Percent tree cover</t>
  </si>
  <si>
    <t>Percent non-tree cover</t>
  </si>
  <si>
    <t>Land cover type</t>
  </si>
  <si>
    <t>Scale</t>
  </si>
  <si>
    <t>250 m</t>
  </si>
  <si>
    <t>greenness of each pixel</t>
  </si>
  <si>
    <t>surface vegetation cover as gradations of three ground cover components</t>
  </si>
  <si>
    <t>Canopy cover</t>
  </si>
  <si>
    <t>Plant area index</t>
  </si>
  <si>
    <t>Foliage height diversity</t>
  </si>
  <si>
    <t>25 m</t>
  </si>
  <si>
    <t>Landsat Surface Reflectance-derived Enhanced Vegetation Index (EVI)</t>
  </si>
  <si>
    <t>National Oceanic and Atmospheric Administration-Advanced Very High Resolution Radiometer (NOAA-AVHRR) derived</t>
  </si>
  <si>
    <t>Landsat Surface Reflectance-derived</t>
  </si>
  <si>
    <t>Percent non-vegetative (bare)</t>
  </si>
  <si>
    <t>Elevation</t>
  </si>
  <si>
    <t>Canadian Digital Elevation Model (DEM)  retrieved from Natural Resources Canada</t>
  </si>
  <si>
    <t>20-30 m</t>
  </si>
  <si>
    <t>Aspect</t>
  </si>
  <si>
    <t>Slope</t>
  </si>
  <si>
    <t>Geographic</t>
  </si>
  <si>
    <t>Temperature</t>
  </si>
  <si>
    <t>Precipitation</t>
  </si>
  <si>
    <t>Wind</t>
  </si>
  <si>
    <t>Snow</t>
  </si>
  <si>
    <t>Humidity</t>
  </si>
  <si>
    <t>Growing season</t>
  </si>
  <si>
    <t>Timing of greenup</t>
  </si>
  <si>
    <t>Timing of maturity</t>
  </si>
  <si>
    <t>Timing of senescence</t>
  </si>
  <si>
    <t>Timing of dormancy</t>
  </si>
  <si>
    <t>Environmental</t>
  </si>
  <si>
    <t>2.5 km</t>
  </si>
  <si>
    <t>Canadian Surface Prediction Archive (CaSPAr)- high-resolution deterministic prediction system HRDPS, CaLDAS</t>
  </si>
  <si>
    <t>Canadian Surface Prediction Archive (CaSPAr)- high-resolution deterministic prediction system HRDPS, CaLDAS or CaPA_fine</t>
  </si>
  <si>
    <t>Forest species composition</t>
  </si>
  <si>
    <t>Spatial models of historical Bioclim (bioclimatic) parameters for North America using ANUCLIM</t>
  </si>
  <si>
    <t>geotiff from Bo's</t>
  </si>
  <si>
    <t>~1.2 km</t>
  </si>
  <si>
    <t>Newfoundland forest inventory (Department of Fisheries Forestry and Agriculture of Newfoundland and Labrador, 2022)</t>
  </si>
  <si>
    <t>Distance to roads</t>
  </si>
  <si>
    <t>Ristance to rivers</t>
  </si>
  <si>
    <t>National Road Network GeoBase Series, Canadian Statistical Geomatics Centre in Shapefile format (Statistics Canada, 2021)</t>
  </si>
  <si>
    <t>A global 1 km resolution daily near-surface air temperature dataset (2003 – 2020)</t>
  </si>
  <si>
    <t>~ 1 km</t>
  </si>
  <si>
    <t>A Preview of Berkeley Earth’s New High-Resolution Temperature Data Set</t>
  </si>
  <si>
    <t>0.25 degrees</t>
  </si>
  <si>
    <t>NA</t>
  </si>
  <si>
    <t>Foliage clumping index</t>
  </si>
  <si>
    <t>Darkness references order of my interest in using the variable</t>
  </si>
  <si>
    <t>More interest</t>
  </si>
  <si>
    <t>Less interest</t>
  </si>
  <si>
    <t>v
v
v</t>
  </si>
  <si>
    <t>Not good enough resolution compared to other variables</t>
  </si>
  <si>
    <t>0.25 degress (too broad)</t>
  </si>
  <si>
    <t>0.5 defrees</t>
  </si>
  <si>
    <t>better resolution and representative of productivity</t>
  </si>
  <si>
    <t>Forest stand age</t>
  </si>
  <si>
    <t>Height class</t>
  </si>
  <si>
    <t>Crown density</t>
  </si>
  <si>
    <t>Use these or GEDI variables (height diversity index, canopy closure etc) 
or in combo?</t>
  </si>
  <si>
    <t>Citations for reasonings</t>
  </si>
  <si>
    <t>Biological reasoning</t>
  </si>
  <si>
    <t>Categories are very broad, but may capture moose meadows well</t>
  </si>
  <si>
    <t>Questions and thoughts</t>
  </si>
  <si>
    <t>Is this correlated with documented moose densities or other disturbances?</t>
  </si>
  <si>
    <t>proxy for productivity</t>
  </si>
  <si>
    <t>canopy gaps -&gt; younger trees -&gt; better browsing relative to surrounding area</t>
  </si>
  <si>
    <t>taller ~ older?</t>
  </si>
  <si>
    <t>older forest -&gt; more C stored</t>
  </si>
  <si>
    <t>more recent</t>
  </si>
  <si>
    <t>more recent and better resolution</t>
  </si>
  <si>
    <t>Reasoning behind interest level/which data set chosen</t>
  </si>
  <si>
    <t>species with diff composition</t>
  </si>
  <si>
    <t>more volume in taller trees ~ more C</t>
  </si>
  <si>
    <t>^^ use to figure out which areas are disturbed?</t>
  </si>
  <si>
    <t>~ amount of biomass</t>
  </si>
  <si>
    <t>impacts amount of sun -&gt; biological rates</t>
  </si>
  <si>
    <t xml:space="preserve"> ~ defoliation levels and/or amount burned in last disturbance
~ recovery or time since dist</t>
  </si>
  <si>
    <t xml:space="preserve">presence of shorter plants -&gt; more moose browsing or if there are no short plants it could be that they have all been browsed? </t>
  </si>
  <si>
    <t>does higher canopy cover -&gt; less understory -&gt; lower height diversity
either way higher canopy cover will measure as lower diversity bc reflectance cant get throgh to see understory if canopy in the way</t>
  </si>
  <si>
    <t>cause foliage height diversity?</t>
  </si>
  <si>
    <t>Captures structure of vegetation and may show disturbance</t>
  </si>
  <si>
    <t>More thoughts</t>
  </si>
  <si>
    <t>Foliage height</t>
  </si>
  <si>
    <t>Global Forest Canopy Height, 2019</t>
  </si>
  <si>
    <t>class from NL forest inventory or this?</t>
  </si>
  <si>
    <t>https://glad.umd.edu/dataset/gedi/</t>
  </si>
  <si>
    <t>Has known issues *I think mostly surrounding buidings</t>
  </si>
  <si>
    <t xml:space="preserve">I think this may be confusing - I will have to think about this one quite hard
after thinking about it I think just height will suffice
</t>
  </si>
  <si>
    <t>~ effected by moose?</t>
  </si>
  <si>
    <t>need to make sure don’t use just forest size as proxy for time since disutbanc bc of effect of moose</t>
  </si>
  <si>
    <t>match w budworm stages - so may have influenced defoliation extent?</t>
  </si>
  <si>
    <t>effect budworm defoliation - so may determine state of area after disturbance</t>
  </si>
  <si>
    <t>if we don’t have info on when clearing events occurred need a proxy fror time since</t>
  </si>
  <si>
    <t>Geographic/topographic</t>
  </si>
  <si>
    <t>"maintaining physiological function across a wider temperature range during water-limited periods, woody plants assimilated larger amounts of carbon"</t>
  </si>
  <si>
    <t>(Barron-Gafford et al., 2012)</t>
  </si>
  <si>
    <t>(Zhao et al., 2014)</t>
  </si>
  <si>
    <t>(Dunn et al., 2009) (Jiang et al., 2015)</t>
  </si>
  <si>
    <t>1:30 million - 1:20000 (200 m) - worse for gros morne</t>
  </si>
  <si>
    <t>https://soilgrids.org/</t>
  </si>
  <si>
    <t>Soil organic carbon density and stock</t>
  </si>
  <si>
    <t>Soil Bulk density</t>
  </si>
  <si>
    <t>Soil clay content</t>
  </si>
  <si>
    <t>Soil coarse fragment</t>
  </si>
  <si>
    <t xml:space="preserve">Sand in Soil </t>
  </si>
  <si>
    <t xml:space="preserve">Silt in Soil </t>
  </si>
  <si>
    <t>Soil  cation exchange capacity</t>
  </si>
  <si>
    <t>Soil  nitrgen</t>
  </si>
  <si>
    <t>Soil ph of water</t>
  </si>
  <si>
    <t>Depths of 0-5 cm to 100-200
Includes uncertainty measures</t>
  </si>
  <si>
    <t>"soil nitrogen status is deliberated as being the primary regulating factor"</t>
  </si>
  <si>
    <t>(Cuevas and Medina 1986) (Krishna and Mohan, 2017)</t>
  </si>
  <si>
    <t>(Krishna and Mohan, 2017)</t>
  </si>
  <si>
    <t>"The organic matter, which influences the different physico-chemical factors like bulk density, pH, is the major soil property affecting litter decomposition" -&gt; leaching of CO2</t>
  </si>
  <si>
    <t>could this help proxy understory?</t>
  </si>
  <si>
    <t xml:space="preserve"> ~ defoliation levels and/or amount burned in last disturbance
~ recovery or time since dist
- moose and insect palatablity</t>
  </si>
  <si>
    <t>~ last severe forest clearing disturbance
- mediates impact of moose herbivory</t>
  </si>
  <si>
    <r>
      <t xml:space="preserve">– all tall and all short would lead to same diversity measure - so would definitely need in combo with height metrics 
</t>
    </r>
    <r>
      <rPr>
        <u/>
        <sz val="12"/>
        <color theme="1"/>
        <rFont val="Calibri (Body)"/>
      </rPr>
      <t>- could it be a measure of understory?</t>
    </r>
    <r>
      <rPr>
        <sz val="12"/>
        <color theme="1"/>
        <rFont val="Calibri"/>
        <family val="2"/>
        <scheme val="minor"/>
      </rPr>
      <t xml:space="preserve"> (Dirnböck et al., 2020)</t>
    </r>
  </si>
  <si>
    <t>– effects biological rates
- "Warmer soil temperatures favored increased heterotrophic respiration"
- influence understory composition</t>
  </si>
  <si>
    <t>(Dunn et al., 2009) (Jiang et al., 2015) (Dirnböck et al., 2020)</t>
  </si>
  <si>
    <t>lateral flow</t>
  </si>
  <si>
    <t>Adjacent patch state (disturbed vs non-disturbed)</t>
  </si>
  <si>
    <t>(Shure and Wilson, 1993)</t>
  </si>
  <si>
    <t>Time since disturbance</t>
  </si>
  <si>
    <t>– effects soil carbon – accumulation over time</t>
  </si>
  <si>
    <t>(Smith et al., 2000)</t>
  </si>
  <si>
    <t>Patch History</t>
  </si>
  <si>
    <t>Disturbance information</t>
  </si>
  <si>
    <t>Environment information</t>
  </si>
  <si>
    <t>patch size affects composition of plants</t>
  </si>
  <si>
    <t>Through effects on disturbance
ei - effects on recovery after disturbance and effects on moose impacts to recovery after disturbance</t>
  </si>
  <si>
    <t>Direct impacts on C of system</t>
  </si>
  <si>
    <t>– change species composition?</t>
  </si>
  <si>
    <t>Insect defoliation</t>
  </si>
  <si>
    <t>Fire</t>
  </si>
  <si>
    <t>"spatial extent of fires that occurs within a whole year and not of fires that occurred in previous years" so would need to sum to get current total burned area since specified time period but it allows us to know time snce fire</t>
  </si>
  <si>
    <t>I think we will need to calculate on own from remote senseing if the province doesn’t have records</t>
  </si>
  <si>
    <t>helps derive forest clearing disturbance (Hall et al., 2016)</t>
  </si>
  <si>
    <t>change species composition?
Water runoff - ei horizontal transfer</t>
  </si>
  <si>
    <t>(Shen et al., 2011)</t>
  </si>
  <si>
    <t>– effects biological rates
– "deeper water tables favored increased heterotrophic respiration"</t>
  </si>
  <si>
    <t>Moose densities</t>
  </si>
  <si>
    <t xml:space="preserve">Could we use densities to inform magnitude of effect where not exclosed
Or do we just use binary y/n </t>
  </si>
  <si>
    <t>use remote sensed fire &amp; insect defoliaiton</t>
  </si>
  <si>
    <t>Disturbance</t>
  </si>
  <si>
    <t>forest clearing</t>
  </si>
  <si>
    <t>allows for moose to preferentially browse</t>
  </si>
  <si>
    <t>may overcome moose herbivory or have become persistent moose meadow</t>
  </si>
  <si>
    <t>magnitude of effect of preferential browsing, feces, trampling etc on carbon in system</t>
  </si>
  <si>
    <t>presence = preferantial browisng</t>
  </si>
  <si>
    <t>(Leroux et al. 2020, 2021)</t>
  </si>
  <si>
    <t>may be ok to use if averaging across time</t>
  </si>
  <si>
    <t>describes the distribution of plant elements from ground to canopy top</t>
  </si>
  <si>
    <t>aggregated leaf and woody plant materials, such as stems, twigs, and fine branches</t>
  </si>
  <si>
    <t>Plant area index profile</t>
  </si>
  <si>
    <t>understory?</t>
  </si>
  <si>
    <t xml:space="preserve">should have records from province
or use environamental parameter?
Or remote sensing Hall et al., 2016 </t>
  </si>
  <si>
    <t>Global Annual Burned Area Product
N45W050,055,060
N50W050,055,060
N55W050,055,060
which years? Available 1990-2020
Fire CCL doesn’t go as far back even and is broader spatial resolution</t>
  </si>
  <si>
    <t>Start year</t>
  </si>
  <si>
    <t>End Year</t>
  </si>
  <si>
    <t xml:space="preserve"> 1 yr</t>
  </si>
  <si>
    <t>Available time step</t>
  </si>
  <si>
    <t>Temporal resolution to use</t>
  </si>
  <si>
    <t>Current</t>
  </si>
  <si>
    <t>OG format</t>
  </si>
  <si>
    <t>Convert?</t>
  </si>
  <si>
    <t># files</t>
  </si>
  <si>
    <t>Name prefix</t>
  </si>
  <si>
    <t>LCT</t>
  </si>
  <si>
    <t>PAI</t>
  </si>
  <si>
    <t>PAP</t>
  </si>
  <si>
    <t>FSA</t>
  </si>
  <si>
    <t>Enhanced vegetation index</t>
  </si>
  <si>
    <t>EVI</t>
  </si>
  <si>
    <t>ELV</t>
  </si>
  <si>
    <t>ASP</t>
  </si>
  <si>
    <t>SLO</t>
  </si>
  <si>
    <t>TMP</t>
  </si>
  <si>
    <t>PCP</t>
  </si>
  <si>
    <t>WND</t>
  </si>
  <si>
    <t>TGU</t>
  </si>
  <si>
    <t>SCD</t>
  </si>
  <si>
    <t>SNS</t>
  </si>
  <si>
    <t>FHT</t>
  </si>
  <si>
    <t>CVR</t>
  </si>
  <si>
    <t>FSP</t>
  </si>
  <si>
    <t>Website</t>
  </si>
  <si>
    <t>List of files to download (ID)</t>
  </si>
  <si>
    <t>Earthdata</t>
  </si>
  <si>
    <t>.tif</t>
  </si>
  <si>
    <t>.h5</t>
  </si>
  <si>
    <t>GLANCE30_A20190701_h71v27_001_20220824_NA
GLANCE30_A20190701_h71v28_001_20220824_NA
GLANCE30_A20190701_h70v28_001_20220824_NA
GLANCE30_A20190701_h69v28_001_20220824_NA</t>
  </si>
  <si>
    <t>Time step</t>
  </si>
  <si>
    <t>Time using</t>
  </si>
  <si>
    <t>in bands that overlap to fill a polygon I create</t>
  </si>
  <si>
    <t>Forest_height_2019_NAM</t>
  </si>
  <si>
    <t>TDB</t>
  </si>
  <si>
    <t>current</t>
  </si>
  <si>
    <t>LC09_L2SP_003026_20220605_20220607_02_T2</t>
  </si>
  <si>
    <t>LC08_L2SP_002026_20220606_20220610_02_T1</t>
  </si>
  <si>
    <t>LC08_L2SP_002027_20220606_20220610_02_T1</t>
  </si>
  <si>
    <t>LC08_L2SP_003026_20220613_20220617_02_T1</t>
  </si>
  <si>
    <t>LC09_L2SP_002026_20220614_20220616_02_T1</t>
  </si>
  <si>
    <t>LC09_L2SP_002027_20220614_20220616_02_T2</t>
  </si>
  <si>
    <t>LC09_L2SP_003026_20220621_20220624_02_T1</t>
  </si>
  <si>
    <t>LC08_L2SP_002026_20220622_20220705_02_T1</t>
  </si>
  <si>
    <t>LC08_L2SP_002027_20220622_20220705_02_T1</t>
  </si>
  <si>
    <t>LC08_L2SP_003026_20220629_20220707_02_T1</t>
  </si>
  <si>
    <t>LC09_L2SP_002026_20220630_20220702_02_T1</t>
  </si>
  <si>
    <t>LC09_L2SP_002027_20220630_20220702_02_T1</t>
  </si>
  <si>
    <t>LC09_L2SP_003026_20220707_20220709_02_T2</t>
  </si>
  <si>
    <t>LC08_L2SP_002026_20220708_20220721_02_T1</t>
  </si>
  <si>
    <t>LC08_L2SP_002027_20220708_20220721_02_T1</t>
  </si>
  <si>
    <t>LC08_L2SP_003026_20220715_20220725_02_T1</t>
  </si>
  <si>
    <t>LC09_L2SP_002026_20220716_20220719_02_T1</t>
  </si>
  <si>
    <t>LC09_L2SP_002027_20220716_20220719_02_T1</t>
  </si>
  <si>
    <t>LC09_L2SP_003026_20220723_20220725_02_T1</t>
  </si>
  <si>
    <t>LC08_L2SP_002026_20220724_20220801_02_T1</t>
  </si>
  <si>
    <t>LC08_L2SP_002027_20220724_20220801_02_T1</t>
  </si>
  <si>
    <t>LC08_L2SP_003026_20220731_20220805_02_T1</t>
  </si>
  <si>
    <t>LC09_L2SP_002026_20220801_20220803_02_T1</t>
  </si>
  <si>
    <t>LC09_L2SP_002027_20220801_20220803_02_T1</t>
  </si>
  <si>
    <t>LC08_L2SP_006025_20220602_20220609_02_T1</t>
  </si>
  <si>
    <t>LC08_L2SP_006026_20220602_20220609_02_T2</t>
  </si>
  <si>
    <t>LC09_L2SP_005025_20220603_20220605_02_T2</t>
  </si>
  <si>
    <t>LC09_L2SP_005026_20220603_20220605_02_T1</t>
  </si>
  <si>
    <t>LC08_L2SP_004025_20220604_20220610_02_T2</t>
  </si>
  <si>
    <t>LC08_L2SP_004026_20220604_20220610_02_T1</t>
  </si>
  <si>
    <t>LC09_L2SP_006025_20220610_20220612_02_T1</t>
  </si>
  <si>
    <t>LC09_L2SP_006026_20220610_20220612_02_T1</t>
  </si>
  <si>
    <t>LC08_L2SP_005025_20220611_20220617_02_T1</t>
  </si>
  <si>
    <t>LC08_L2SP_005026_20220611_20220617_02_T1</t>
  </si>
  <si>
    <t>LC09_L2SP_004025_20220612_20220614_02_T1</t>
  </si>
  <si>
    <t>LC09_L2SP_004026_20220612_20220614_02_T1</t>
  </si>
  <si>
    <t>LC08_L2SP_006025_20220618_20220630_02_T2</t>
  </si>
  <si>
    <t>LC08_L2SP_006026_20220618_20220630_02_T2</t>
  </si>
  <si>
    <t>LC09_L2SP_005025_20220619_20220622_02_T2</t>
  </si>
  <si>
    <t>LC09_L2SP_005026_20220619_20220622_02_T2</t>
  </si>
  <si>
    <t>LC08_L2SP_004025_20220620_20220630_02_T2</t>
  </si>
  <si>
    <t>LC08_L2SP_004026_20220620_20220630_02_T1</t>
  </si>
  <si>
    <t>LC09_L2SP_006025_20220626_20220802_02_T1</t>
  </si>
  <si>
    <t>LC09_L2SP_006026_20220626_20220802_02_T1</t>
  </si>
  <si>
    <t>LC08_L2SP_005025_20220627_20220706_02_T1</t>
  </si>
  <si>
    <t>LC08_L2SP_005026_20220627_20220706_02_T1</t>
  </si>
  <si>
    <t>LC09_L2SP_004025_20220628_20220630_02_T1</t>
  </si>
  <si>
    <t>LC09_L2SP_004026_20220628_20220630_02_T2</t>
  </si>
  <si>
    <t>LC08_L2SP_006025_20220704_20220707_02_T1</t>
  </si>
  <si>
    <t>LC08_L2SP_006026_20220704_20220707_02_T1</t>
  </si>
  <si>
    <t>LC09_L2SP_005025_20220705_20220802_02_T1</t>
  </si>
  <si>
    <t>LC09_L2SP_005026_20220705_20220802_02_T1</t>
  </si>
  <si>
    <t>LC09_L2SP_006025_20220712_20220714_02_T2</t>
  </si>
  <si>
    <t>LC09_L2SP_006026_20220712_20220714_02_T1</t>
  </si>
  <si>
    <t>LC08_L2SP_005025_20220713_20220722_02_T1</t>
  </si>
  <si>
    <t>LC08_L2SP_005026_20220713_20220722_02_T2</t>
  </si>
  <si>
    <t>LC08_L2SP_006025_20220720_20220725_02_T2</t>
  </si>
  <si>
    <t>LC08_L2SP_006026_20220720_20220725_02_T2</t>
  </si>
  <si>
    <t>LC09_L2SP_005025_20220721_20220723_02_T1</t>
  </si>
  <si>
    <t>LC09_L2SP_005026_20220721_20220723_02_T1</t>
  </si>
  <si>
    <t>LC08_L2SP_004025_20220722_20220801_02_T1</t>
  </si>
  <si>
    <t>LC08_L2SP_004026_20220722_20220801_02_T1</t>
  </si>
  <si>
    <t>LC09_L2SP_006025_20220728_20220730_02_T1</t>
  </si>
  <si>
    <t>LC09_L2SP_006026_20220728_20220730_02_T1</t>
  </si>
  <si>
    <t>LC08_L2SP_005025_20220729_20220805_02_T1</t>
  </si>
  <si>
    <t>LC08_L2SP_005026_20220729_20220805_02_T1</t>
  </si>
  <si>
    <t>LC09_L2SP_004025_20220730_20220802_02_T1</t>
  </si>
  <si>
    <t>LC09_L2SP_004026_20220730_20220802_02_T1</t>
  </si>
  <si>
    <t>see USGS_EVI_scenes</t>
  </si>
  <si>
    <t xml:space="preserve">~ 1/14 days between June and August </t>
  </si>
  <si>
    <t>012I, 012H, 012G, 002C, 002D</t>
  </si>
  <si>
    <t xml:space="preserve">MSLSP_21UWR, MSLSP_21UVR, MSLSP_21UVQ, MSLSP_21UYP, MSLSP_21UYQ, MSLSP_21UXP, (MSLSP_21UXQ)
</t>
  </si>
  <si>
    <t>1/year</t>
  </si>
  <si>
    <t>.nc</t>
  </si>
  <si>
    <t>Total storage needed (MB)</t>
  </si>
  <si>
    <t>in GB</t>
  </si>
  <si>
    <t>in TB</t>
  </si>
  <si>
    <t>Downloaded?</t>
  </si>
  <si>
    <t>Estimated Total size (MB)</t>
  </si>
  <si>
    <t>ABoVE: Tree Canopy Cover and Stand Age from Landsat, Boreal Forest Biome, 1984-2020</t>
  </si>
  <si>
    <t>current`</t>
  </si>
  <si>
    <t>Size per entire file (MB)</t>
  </si>
  <si>
    <t>Actual total size of files of interest (MB)</t>
  </si>
  <si>
    <t>LC080050262022071302T2-SC20230127185115</t>
  </si>
  <si>
    <t>LC090060262022072802T1-SC20230127185117</t>
  </si>
  <si>
    <t>LC090060262022071202T1-SC20230127185116</t>
  </si>
  <si>
    <t>LC090060262022062602T1-SC20230127185117</t>
  </si>
  <si>
    <t>LC090060262022061002T1-SC20230127185238</t>
  </si>
  <si>
    <t>LC090060252022072802T1-SC20230127185116</t>
  </si>
  <si>
    <t>LC090060252022071202T2-SC20230127185117</t>
  </si>
  <si>
    <t>LC090060252022062602T1-SC20230127185117</t>
  </si>
  <si>
    <t>LC090060252022061002T1-SC20230127185237</t>
  </si>
  <si>
    <t>LC090050262022072102T1-SC20230127185116</t>
  </si>
  <si>
    <t>LC090050262022070502T1-SC20230127185117</t>
  </si>
  <si>
    <t>LC090050262022061902T2-SC20230127185117</t>
  </si>
  <si>
    <t>LC090050262022060302T1-SC20230127185238</t>
  </si>
  <si>
    <t>LC090050252022072102T1-SC20230127185117</t>
  </si>
  <si>
    <t>LC090050252022070502T1-SC20230127185116</t>
  </si>
  <si>
    <t>LC090050252022061902T2-SC20230127185117</t>
  </si>
  <si>
    <t>LC090050252022060302T2-SC20230127185237</t>
  </si>
  <si>
    <t>LC090040262022073002T1-SC20230127185117</t>
  </si>
  <si>
    <t>LC090040262022062802T2-SC20230127185116</t>
  </si>
  <si>
    <t>LC090040262022061202T1-SC20230127185237</t>
  </si>
  <si>
    <t>LC090040252022073002T1-SC20230127185116</t>
  </si>
  <si>
    <t>LC090040252022062802T1-SC20230127185118</t>
  </si>
  <si>
    <t>LC090040252022061202T1-SC20230127185237</t>
  </si>
  <si>
    <t>LC090030262022072302T1-SC20230127185238</t>
  </si>
  <si>
    <t>LC090030262022070702T2-SC20230127185238</t>
  </si>
  <si>
    <t>LC090030262022062102T1-SC20230127185239</t>
  </si>
  <si>
    <t>LC090030262022060502T2-SC20230127185238</t>
  </si>
  <si>
    <t>LC090020272022080102T1-SC20230127185238</t>
  </si>
  <si>
    <t>LC090020272022071602T1-SC20230127185238</t>
  </si>
  <si>
    <t>LC090020272022063002T1-SC20230127185237</t>
  </si>
  <si>
    <t>LC090020272022061402T2-SC20230127185238</t>
  </si>
  <si>
    <t>LC090020262022080102T1-SC20230127185238</t>
  </si>
  <si>
    <t>LC090020262022071602T1-SC20230127185238</t>
  </si>
  <si>
    <t>LC090020262022063002T1-SC20230127185238</t>
  </si>
  <si>
    <t>LC090020262022061402T1-SC20230127185238</t>
  </si>
  <si>
    <t>LC080060262022072002T2-SC20230127185114</t>
  </si>
  <si>
    <t>LC080060262022070402T1-SC20230127185114</t>
  </si>
  <si>
    <t>LC080060262022061802T2-SC20230127185114</t>
  </si>
  <si>
    <t>LC080060262022060202T2-SC20230127185115</t>
  </si>
  <si>
    <t>LC080060252022072002T2-SC20230127185114</t>
  </si>
  <si>
    <t>LC080060252022070402T1-SC20230127185115</t>
  </si>
  <si>
    <t>LC080060252022061802T2-SC20230127185115</t>
  </si>
  <si>
    <t>LC080050262022061102T1-SC20230127185114</t>
  </si>
  <si>
    <t>LC080050252022072902T1-SC20230127185114</t>
  </si>
  <si>
    <t>LC080050252022071302T1-SC20230127185114</t>
  </si>
  <si>
    <t>LC080050252022062702T1-SC20230127185115</t>
  </si>
  <si>
    <t>LC080050252022061102T1-SC20230127185114</t>
  </si>
  <si>
    <t>LC080040262022072202T1-SC20230127185113</t>
  </si>
  <si>
    <t>LC080040262022062002T1-SC20230127185114</t>
  </si>
  <si>
    <t>LC080040262022060402T1-SC20230127185115</t>
  </si>
  <si>
    <t>LC080040252022072202T1-SC20230127185114</t>
  </si>
  <si>
    <t>LC080040252022062002T2-SC20230127185115</t>
  </si>
  <si>
    <t>LC080040252022060402T2-SC20230127185115</t>
  </si>
  <si>
    <t>LC080030262022073102T1-SC20230127185115</t>
  </si>
  <si>
    <t>LC080030262022071502T1-SC20230127185115</t>
  </si>
  <si>
    <t>LC080030262022062902T1-SC20230127185116</t>
  </si>
  <si>
    <t>LC080030262022061302T1-SC20230127185116</t>
  </si>
  <si>
    <t>LC080020272022072402T1-SC20230127185115</t>
  </si>
  <si>
    <t>LC080020272022070802T1-SC20230127185116</t>
  </si>
  <si>
    <t>LC080020272022062202T1-SC20230127185115</t>
  </si>
  <si>
    <t>LC080020272022060602T1-SC20230127185115</t>
  </si>
  <si>
    <t>LC080020262022072402T1-SC20230127185115</t>
  </si>
  <si>
    <t>LC080020262022070802T1-SC20230127185116</t>
  </si>
  <si>
    <t>LC080020262022062202T1-SC20230127185116</t>
  </si>
  <si>
    <t>LC080020262022060602T1-SC20230127185115</t>
  </si>
  <si>
    <t>LC0800602520220602</t>
  </si>
  <si>
    <t>LC0800502620220729</t>
  </si>
  <si>
    <t>https://www.isric.org/instruction-wms#qgis</t>
  </si>
  <si>
    <t>060W_52N_tcc_2020, 060W_50N_tcc_2020, 058W_52N_tcc_2020, 058W_50N_tcc_2020, 055W_50N_tcc_2020</t>
  </si>
  <si>
    <t>bdod</t>
  </si>
  <si>
    <t>Bulk density</t>
  </si>
  <si>
    <t>acronym</t>
  </si>
  <si>
    <t>mapfil</t>
  </si>
  <si>
    <t>WxS link</t>
  </si>
  <si>
    <t>Soil organic carbon</t>
  </si>
  <si>
    <t>Organic carbon stock</t>
  </si>
  <si>
    <t>organic carbon density</t>
  </si>
  <si>
    <t>nitrogen</t>
  </si>
  <si>
    <t>units</t>
  </si>
  <si>
    <t>soc</t>
  </si>
  <si>
    <t>ocs</t>
  </si>
  <si>
    <t>ocd</t>
  </si>
  <si>
    <t>t/ha</t>
  </si>
  <si>
    <t>g/dm3</t>
  </si>
  <si>
    <t>cg/cm3</t>
  </si>
  <si>
    <t>cg/kg</t>
  </si>
  <si>
    <t>dg/kg</t>
  </si>
  <si>
    <t>Open layers</t>
  </si>
  <si>
    <t>depth</t>
  </si>
  <si>
    <t>measure</t>
  </si>
  <si>
    <t>0-5</t>
  </si>
  <si>
    <t>15-30</t>
  </si>
  <si>
    <t>5-15</t>
  </si>
  <si>
    <t>mean</t>
  </si>
  <si>
    <t>uncertainty</t>
  </si>
  <si>
    <t>IDK</t>
  </si>
  <si>
    <t>Into GIS?</t>
  </si>
  <si>
    <t>ID</t>
  </si>
  <si>
    <t>Include</t>
  </si>
  <si>
    <t>Acquisition</t>
  </si>
  <si>
    <t>Path</t>
  </si>
  <si>
    <t>Row</t>
  </si>
  <si>
    <t>V1</t>
  </si>
  <si>
    <t>V2</t>
  </si>
  <si>
    <t>V3</t>
  </si>
  <si>
    <t xml:space="preserve">    LANDSAT_PRODUCT_ID = LC08_L2SP_002026_20220606_20220610_02_T1</t>
  </si>
  <si>
    <t xml:space="preserve">    CLOUD_COVER_LAND = 81.49</t>
  </si>
  <si>
    <t xml:space="preserve">    CLOUD_COVER = 79.38</t>
  </si>
  <si>
    <t xml:space="preserve">    LANDSAT_PRODUCT_ID = LC08_L2SP_002026_20220622_20220705_02_T1</t>
  </si>
  <si>
    <t xml:space="preserve">    CLOUD_COVER_LAND = 56.65</t>
  </si>
  <si>
    <t xml:space="preserve">    CLOUD_COVER = 79.91</t>
  </si>
  <si>
    <t xml:space="preserve">    LANDSAT_PRODUCT_ID = LC08_L2SP_002026_20220708_20220721_02_T1</t>
  </si>
  <si>
    <t xml:space="preserve">    CLOUD_COVER_LAND = 87.19</t>
  </si>
  <si>
    <t xml:space="preserve">    CLOUD_COVER = 67.13</t>
  </si>
  <si>
    <t xml:space="preserve">    LANDSAT_PRODUCT_ID = LC08_L2SP_002026_20220724_20220801_02_T1</t>
  </si>
  <si>
    <t xml:space="preserve">    CLOUD_COVER_LAND = 5.85</t>
  </si>
  <si>
    <t xml:space="preserve">    CLOUD_COVER = 2.64</t>
  </si>
  <si>
    <t xml:space="preserve">    LANDSAT_PRODUCT_ID = LC08_L2SP_002027_20220606_20220610_02_T1</t>
  </si>
  <si>
    <t xml:space="preserve">    CLOUD_COVER_LAND = 72.36</t>
  </si>
  <si>
    <t xml:space="preserve">    CLOUD_COVER = 59.72</t>
  </si>
  <si>
    <t xml:space="preserve">    LANDSAT_PRODUCT_ID = LC08_L2SP_002027_20220622_20220705_02_T1</t>
  </si>
  <si>
    <t xml:space="preserve">    CLOUD_COVER_LAND = 8.19</t>
  </si>
  <si>
    <t xml:space="preserve">    CLOUD_COVER = 17.31</t>
  </si>
  <si>
    <t xml:space="preserve">    LANDSAT_PRODUCT_ID = LC08_L2SP_002027_20220708_20220721_02_T1</t>
  </si>
  <si>
    <t xml:space="preserve">    CLOUD_COVER_LAND = 49.83</t>
  </si>
  <si>
    <t xml:space="preserve">    CLOUD_COVER = 48.17</t>
  </si>
  <si>
    <t xml:space="preserve">    LANDSAT_PRODUCT_ID = LC08_L2SP_002027_20220724_20220801_02_T1</t>
  </si>
  <si>
    <t xml:space="preserve">    CLOUD_COVER_LAND = 5.80</t>
  </si>
  <si>
    <t xml:space="preserve">    CLOUD_COVER = 22.45</t>
  </si>
  <si>
    <t xml:space="preserve">    LANDSAT_PRODUCT_ID = LC08_L2SP_003026_20220613_20220617_02_T1</t>
  </si>
  <si>
    <t xml:space="preserve">    CLOUD_COVER_LAND = 42.64</t>
  </si>
  <si>
    <t xml:space="preserve">    CLOUD_COVER = 47.12</t>
  </si>
  <si>
    <t xml:space="preserve">    LANDSAT_PRODUCT_ID = LC08_L2SP_003026_20220629_20220707_02_T1</t>
  </si>
  <si>
    <t xml:space="preserve">    CLOUD_COVER_LAND = 65.52</t>
  </si>
  <si>
    <t xml:space="preserve">    CLOUD_COVER = 62.74</t>
  </si>
  <si>
    <t xml:space="preserve">    LANDSAT_PRODUCT_ID = LC08_L2SP_003026_20220715_20220725_02_T1</t>
  </si>
  <si>
    <t xml:space="preserve">    CLOUD_COVER_LAND = 56.41</t>
  </si>
  <si>
    <t xml:space="preserve">    CLOUD_COVER = 61.90</t>
  </si>
  <si>
    <t xml:space="preserve">    LANDSAT_PRODUCT_ID = LC08_L2SP_003026_20220731_20220805_02_T1</t>
  </si>
  <si>
    <t xml:space="preserve">    CLOUD_COVER_LAND = 61.02</t>
  </si>
  <si>
    <t xml:space="preserve">    CLOUD_COVER = 54.59</t>
  </si>
  <si>
    <t xml:space="preserve">    LANDSAT_PRODUCT_ID = LC08_L2SP_004025_20220604_20220610_02_T2</t>
  </si>
  <si>
    <t xml:space="preserve">    CLOUD_COVER_LAND = 100.00</t>
  </si>
  <si>
    <t xml:space="preserve">    CLOUD_COVER = 100.00</t>
  </si>
  <si>
    <t xml:space="preserve">    LANDSAT_PRODUCT_ID = LC08_L2SP_004025_20220620_20220630_02_T2</t>
  </si>
  <si>
    <t xml:space="preserve">    CLOUD_COVER_LAND = 92.26</t>
  </si>
  <si>
    <t xml:space="preserve">    CLOUD_COVER = 94.05</t>
  </si>
  <si>
    <t xml:space="preserve">    LANDSAT_PRODUCT_ID = LC08_L2SP_004025_20220722_20220801_02_T1</t>
  </si>
  <si>
    <t xml:space="preserve">    CLOUD_COVER_LAND = 78.80</t>
  </si>
  <si>
    <t xml:space="preserve">    CLOUD_COVER = 76.02</t>
  </si>
  <si>
    <t xml:space="preserve">    LANDSAT_PRODUCT_ID = LC08_L2SP_004026_20220604_20220610_02_T1</t>
  </si>
  <si>
    <t xml:space="preserve">    CLOUD_COVER_LAND = 92.04</t>
  </si>
  <si>
    <t xml:space="preserve">    CLOUD_COVER = 92.41</t>
  </si>
  <si>
    <t xml:space="preserve">    LANDSAT_PRODUCT_ID = LC08_L2SP_004026_20220620_20220630_02_T1</t>
  </si>
  <si>
    <t xml:space="preserve">    CLOUD_COVER_LAND = 91.85</t>
  </si>
  <si>
    <t xml:space="preserve">    CLOUD_COVER = 92.12</t>
  </si>
  <si>
    <t xml:space="preserve">    LANDSAT_PRODUCT_ID = LC08_L2SP_004026_20220722_20220801_02_T1</t>
  </si>
  <si>
    <t xml:space="preserve">    CLOUD_COVER_LAND = 42.18</t>
  </si>
  <si>
    <t xml:space="preserve">    CLOUD_COVER = 44.25</t>
  </si>
  <si>
    <t xml:space="preserve">    LANDSAT_PRODUCT_ID = LC08_L2SP_005025_20220611_20220617_02_T1</t>
  </si>
  <si>
    <t xml:space="preserve">    CLOUD_COVER_LAND = 83.69</t>
  </si>
  <si>
    <t xml:space="preserve">    CLOUD_COVER = 61.12</t>
  </si>
  <si>
    <t xml:space="preserve">    LANDSAT_PRODUCT_ID = LC08_L2SP_005025_20220627_20220706_02_T1</t>
  </si>
  <si>
    <t xml:space="preserve">    CLOUD_COVER_LAND = 18.72</t>
  </si>
  <si>
    <t xml:space="preserve">    CLOUD_COVER = 27.23</t>
  </si>
  <si>
    <t xml:space="preserve">    LANDSAT_PRODUCT_ID = LC08_L2SP_005025_20220713_20220722_02_T1</t>
  </si>
  <si>
    <t xml:space="preserve">    CLOUD_COVER_LAND = 81.91</t>
  </si>
  <si>
    <t xml:space="preserve">    CLOUD_COVER = 83.95</t>
  </si>
  <si>
    <t xml:space="preserve">    LANDSAT_PRODUCT_ID = LC08_L2SP_005025_20220729_20220805_02_T1</t>
  </si>
  <si>
    <t xml:space="preserve">    CLOUD_COVER_LAND = 80.43</t>
  </si>
  <si>
    <t xml:space="preserve">    CLOUD_COVER = 72.48</t>
  </si>
  <si>
    <t xml:space="preserve">    LANDSAT_PRODUCT_ID = LC08_L2SP_005026_20220611_20220617_02_T1</t>
  </si>
  <si>
    <t xml:space="preserve">    CLOUD_COVER_LAND = 45.10</t>
  </si>
  <si>
    <t xml:space="preserve">    CLOUD_COVER = 35.42</t>
  </si>
  <si>
    <t xml:space="preserve">    LANDSAT_PRODUCT_ID = LC08_L2SP_005026_20220627_20220706_02_T1</t>
  </si>
  <si>
    <t xml:space="preserve">    CLOUD_COVER_LAND = 60.45</t>
  </si>
  <si>
    <t xml:space="preserve">    CLOUD_COVER = 44.95</t>
  </si>
  <si>
    <t xml:space="preserve">    LANDSAT_PRODUCT_ID = LC08_L2SP_005026_20220713_20220722_02_T2</t>
  </si>
  <si>
    <t xml:space="preserve">    CLOUD_COVER_LAND = 97.11</t>
  </si>
  <si>
    <t xml:space="preserve">    CLOUD_COVER = 97.90</t>
  </si>
  <si>
    <t xml:space="preserve">    LANDSAT_PRODUCT_ID = LC08_L2SP_005026_20220729_20220805_02_T1</t>
  </si>
  <si>
    <t xml:space="preserve">    CLOUD_COVER_LAND = 98.88</t>
  </si>
  <si>
    <t xml:space="preserve">    CLOUD_COVER = 98.76</t>
  </si>
  <si>
    <t xml:space="preserve">    LANDSAT_PRODUCT_ID = LC08_L2SP_006025_20220602_20220609_02_T1</t>
  </si>
  <si>
    <t xml:space="preserve">    CLOUD_COVER_LAND = 78.47</t>
  </si>
  <si>
    <t xml:space="preserve">    CLOUD_COVER = 87.18</t>
  </si>
  <si>
    <t xml:space="preserve">    LANDSAT_PRODUCT_ID = LC08_L2SP_006025_20220618_20220630_02_T2</t>
  </si>
  <si>
    <t xml:space="preserve">    CLOUD_COVER_LAND = 99.86</t>
  </si>
  <si>
    <t xml:space="preserve">    CLOUD_COVER = 99.90</t>
  </si>
  <si>
    <t xml:space="preserve">    LANDSAT_PRODUCT_ID = LC08_L2SP_006025_20220704_20220707_02_T1</t>
  </si>
  <si>
    <t xml:space="preserve">    CLOUD_COVER_LAND = 54.45</t>
  </si>
  <si>
    <t xml:space="preserve">    CLOUD_COVER = 29.39</t>
  </si>
  <si>
    <t xml:space="preserve">    LANDSAT_PRODUCT_ID = LC08_L2SP_006025_20220720_20220725_02_T2</t>
  </si>
  <si>
    <t xml:space="preserve">    CLOUD_COVER = 99.20</t>
  </si>
  <si>
    <t xml:space="preserve">    LANDSAT_PRODUCT_ID = LC08_L2SP_006026_20220602_20220609_02_T2</t>
  </si>
  <si>
    <t xml:space="preserve">    CLOUD_COVER_LAND = 99.20</t>
  </si>
  <si>
    <t xml:space="preserve">    CLOUD_COVER = 97.04</t>
  </si>
  <si>
    <t xml:space="preserve">    LANDSAT_PRODUCT_ID = LC08_L2SP_006026_20220618_20220630_02_T2</t>
  </si>
  <si>
    <t xml:space="preserve">    CLOUD_COVER_LAND = 4.97</t>
  </si>
  <si>
    <t xml:space="preserve">    CLOUD_COVER = 24.65</t>
  </si>
  <si>
    <t xml:space="preserve">    LANDSAT_PRODUCT_ID = LC08_L2SP_006026_20220704_20220707_02_T1</t>
  </si>
  <si>
    <t xml:space="preserve">    CLOUD_COVER_LAND = 85.38</t>
  </si>
  <si>
    <t xml:space="preserve">    CLOUD_COVER = 27.97</t>
  </si>
  <si>
    <t xml:space="preserve">    LANDSAT_PRODUCT_ID = LC08_L2SP_006026_20220720_20220725_02_T2</t>
  </si>
  <si>
    <t xml:space="preserve">    CLOUD_COVER_LAND = 99.99</t>
  </si>
  <si>
    <t xml:space="preserve">    CLOUD_COVER = 96.25</t>
  </si>
  <si>
    <t xml:space="preserve">    LANDSAT_PRODUCT_ID = LC09_L2SP_002026_20220614_20220616_02_T1</t>
  </si>
  <si>
    <t xml:space="preserve">    CLOUD_COVER_LAND = 86.49</t>
  </si>
  <si>
    <t xml:space="preserve">    CLOUD_COVER = 88.14</t>
  </si>
  <si>
    <t xml:space="preserve">    LANDSAT_PRODUCT_ID = LC09_L2SP_002026_20220630_20220702_02_T1</t>
  </si>
  <si>
    <t xml:space="preserve">    CLOUD_COVER_LAND = 22.64</t>
  </si>
  <si>
    <t xml:space="preserve">    CLOUD_COVER = 66.52</t>
  </si>
  <si>
    <t xml:space="preserve">    LANDSAT_PRODUCT_ID = LC09_L2SP_002026_20220716_20220719_02_T1</t>
  </si>
  <si>
    <t xml:space="preserve">    CLOUD_COVER_LAND = 61.40</t>
  </si>
  <si>
    <t xml:space="preserve">    CLOUD_COVER = 47.76</t>
  </si>
  <si>
    <t xml:space="preserve">    LANDSAT_PRODUCT_ID = LC09_L2SP_002026_20220801_20220803_02_T1</t>
  </si>
  <si>
    <t xml:space="preserve">    CLOUD_COVER_LAND = 1.16</t>
  </si>
  <si>
    <t xml:space="preserve">    CLOUD_COVER = 0.63</t>
  </si>
  <si>
    <t xml:space="preserve">    LANDSAT_PRODUCT_ID = LC09_L2SP_002027_20220614_20220616_02_T2</t>
  </si>
  <si>
    <t xml:space="preserve">    LANDSAT_PRODUCT_ID = LC09_L2SP_002027_20220630_20220702_02_T1</t>
  </si>
  <si>
    <t xml:space="preserve">    CLOUD_COVER_LAND = 46.51</t>
  </si>
  <si>
    <t xml:space="preserve">    CLOUD_COVER = 60.94</t>
  </si>
  <si>
    <t xml:space="preserve">    LANDSAT_PRODUCT_ID = LC09_L2SP_002027_20220716_20220719_02_T1</t>
  </si>
  <si>
    <t xml:space="preserve">    CLOUD_COVER_LAND = 13.47</t>
  </si>
  <si>
    <t xml:space="preserve">    CLOUD_COVER = 8.46</t>
  </si>
  <si>
    <t xml:space="preserve">    LANDSAT_PRODUCT_ID = LC09_L2SP_002027_20220801_20220803_02_T1</t>
  </si>
  <si>
    <t xml:space="preserve">    CLOUD_COVER_LAND = 2.38</t>
  </si>
  <si>
    <t xml:space="preserve">    CLOUD_COVER = 2.31</t>
  </si>
  <si>
    <t xml:space="preserve">    LANDSAT_PRODUCT_ID = LC09_L2SP_003026_20220605_20220607_02_T2</t>
  </si>
  <si>
    <t xml:space="preserve">    CLOUD_COVER = 99.99</t>
  </si>
  <si>
    <t xml:space="preserve">    LANDSAT_PRODUCT_ID = LC09_L2SP_003026_20220621_20220624_02_T1</t>
  </si>
  <si>
    <t xml:space="preserve">    CLOUD_COVER_LAND = 61.90</t>
  </si>
  <si>
    <t xml:space="preserve">    CLOUD_COVER = 69.46</t>
  </si>
  <si>
    <t xml:space="preserve">    LANDSAT_PRODUCT_ID = LC09_L2SP_003026_20220707_20220709_02_T2</t>
  </si>
  <si>
    <t xml:space="preserve">    CLOUD_COVER_LAND = 99.94</t>
  </si>
  <si>
    <t xml:space="preserve">    CLOUD_COVER = 99.92</t>
  </si>
  <si>
    <t xml:space="preserve">    LANDSAT_PRODUCT_ID = LC09_L2SP_003026_20220723_20220725_02_T1</t>
  </si>
  <si>
    <t xml:space="preserve">    CLOUD_COVER_LAND = 70.74</t>
  </si>
  <si>
    <t xml:space="preserve">    CLOUD_COVER = 67.31</t>
  </si>
  <si>
    <t xml:space="preserve">    LANDSAT_PRODUCT_ID = LC09_L2SP_004025_20220612_20220614_02_T1</t>
  </si>
  <si>
    <t xml:space="preserve">    CLOUD_COVER_LAND = 53.11</t>
  </si>
  <si>
    <t xml:space="preserve">    CLOUD_COVER = 54.38</t>
  </si>
  <si>
    <t xml:space="preserve">    LANDSAT_PRODUCT_ID = LC09_L2SP_004025_20220628_20220630_02_T1</t>
  </si>
  <si>
    <t xml:space="preserve">    CLOUD_COVER_LAND = 79.16</t>
  </si>
  <si>
    <t xml:space="preserve">    CLOUD_COVER = 69.03</t>
  </si>
  <si>
    <t xml:space="preserve">    LANDSAT_PRODUCT_ID = LC09_L2SP_004025_20220730_20220802_02_T1</t>
  </si>
  <si>
    <t xml:space="preserve">    CLOUD_COVER_LAND = 47.92</t>
  </si>
  <si>
    <t xml:space="preserve">    CLOUD_COVER = 47.99</t>
  </si>
  <si>
    <t xml:space="preserve">    LANDSAT_PRODUCT_ID = LC09_L2SP_004026_20220612_20220614_02_T1</t>
  </si>
  <si>
    <t xml:space="preserve">    CLOUD_COVER_LAND = 44.87</t>
  </si>
  <si>
    <t xml:space="preserve">    CLOUD_COVER = 44.90</t>
  </si>
  <si>
    <t xml:space="preserve">    LANDSAT_PRODUCT_ID = LC09_L2SP_004026_20220628_20220630_02_T2</t>
  </si>
  <si>
    <t xml:space="preserve">    CLOUD_COVER_LAND = 99.96</t>
  </si>
  <si>
    <t xml:space="preserve">    CLOUD_COVER = 99.96</t>
  </si>
  <si>
    <t xml:space="preserve">    LANDSAT_PRODUCT_ID = LC09_L2SP_004026_20220730_20220802_02_T1</t>
  </si>
  <si>
    <t xml:space="preserve">    CLOUD_COVER_LAND = 86.34</t>
  </si>
  <si>
    <t xml:space="preserve">    CLOUD_COVER = 85.88</t>
  </si>
  <si>
    <t xml:space="preserve">    LANDSAT_PRODUCT_ID = LC09_L2SP_005025_20220603_20220605_02_T2</t>
  </si>
  <si>
    <t xml:space="preserve">    CLOUD_COVER_LAND = 98.16</t>
  </si>
  <si>
    <t xml:space="preserve">    CLOUD_COVER = 97.50</t>
  </si>
  <si>
    <t xml:space="preserve">    LANDSAT_PRODUCT_ID = LC09_L2SP_005025_20220619_20220622_02_T2</t>
  </si>
  <si>
    <t xml:space="preserve">    LANDSAT_PRODUCT_ID = LC09_L2SP_005025_20220705_20220802_02_T1</t>
  </si>
  <si>
    <t xml:space="preserve">    CLOUD_COVER_LAND = 30.40</t>
  </si>
  <si>
    <t xml:space="preserve">    CLOUD_COVER = 24.30</t>
  </si>
  <si>
    <t xml:space="preserve">    LANDSAT_PRODUCT_ID = LC09_L2SP_005025_20220721_20220723_02_T1</t>
  </si>
  <si>
    <t xml:space="preserve">    CLOUD_COVER_LAND = 81.53</t>
  </si>
  <si>
    <t xml:space="preserve">    CLOUD_COVER = 76.05</t>
  </si>
  <si>
    <t xml:space="preserve">    LANDSAT_PRODUCT_ID = LC09_L2SP_005026_20220603_20220605_02_T1</t>
  </si>
  <si>
    <t xml:space="preserve">    CLOUD_COVER_LAND = 95.92</t>
  </si>
  <si>
    <t xml:space="preserve">    CLOUD_COVER = 94.18</t>
  </si>
  <si>
    <t xml:space="preserve">    LANDSAT_PRODUCT_ID = LC09_L2SP_005026_20220619_20220622_02_T2</t>
  </si>
  <si>
    <t xml:space="preserve">    LANDSAT_PRODUCT_ID = LC09_L2SP_005026_20220705_20220802_02_T1</t>
  </si>
  <si>
    <t xml:space="preserve">    CLOUD_COVER_LAND = 45.49</t>
  </si>
  <si>
    <t xml:space="preserve">    CLOUD_COVER = 33.04</t>
  </si>
  <si>
    <t xml:space="preserve">    LANDSAT_PRODUCT_ID = LC09_L2SP_005026_20220721_20220723_02_T1</t>
  </si>
  <si>
    <t xml:space="preserve">    CLOUD_COVER_LAND = 34.82</t>
  </si>
  <si>
    <t xml:space="preserve">    CLOUD_COVER = 33.51</t>
  </si>
  <si>
    <t xml:space="preserve">    LANDSAT_PRODUCT_ID = LC09_L2SP_006025_20220610_20220612_02_T1</t>
  </si>
  <si>
    <t xml:space="preserve">    CLOUD_COVER_LAND = 93.67</t>
  </si>
  <si>
    <t xml:space="preserve">    CLOUD_COVER = 97.52</t>
  </si>
  <si>
    <t xml:space="preserve">    LANDSAT_PRODUCT_ID = LC09_L2SP_006025_20220626_20220802_02_T1</t>
  </si>
  <si>
    <t xml:space="preserve">    CLOUD_COVER_LAND = 5.16</t>
  </si>
  <si>
    <t xml:space="preserve">    CLOUD_COVER = 30.03</t>
  </si>
  <si>
    <t xml:space="preserve">    LANDSAT_PRODUCT_ID = LC09_L2SP_006025_20220712_20220714_02_T2</t>
  </si>
  <si>
    <t xml:space="preserve">    CLOUD_COVER_LAND = 98.61</t>
  </si>
  <si>
    <t xml:space="preserve">    CLOUD_COVER = 95.58</t>
  </si>
  <si>
    <t xml:space="preserve">    LANDSAT_PRODUCT_ID = LC09_L2SP_006025_20220728_20220730_02_T1</t>
  </si>
  <si>
    <t xml:space="preserve">    CLOUD_COVER_LAND = 82.50</t>
  </si>
  <si>
    <t xml:space="preserve">    CLOUD_COVER = 77.00</t>
  </si>
  <si>
    <t xml:space="preserve">    LANDSAT_PRODUCT_ID = LC09_L2SP_006026_20220610_20220612_02_T1</t>
  </si>
  <si>
    <t xml:space="preserve">    CLOUD_COVER_LAND = 82.66</t>
  </si>
  <si>
    <t xml:space="preserve">    CLOUD_COVER = 92.75</t>
  </si>
  <si>
    <t xml:space="preserve">    LANDSAT_PRODUCT_ID = LC09_L2SP_006026_20220626_20220802_02_T1</t>
  </si>
  <si>
    <t xml:space="preserve">    CLOUD_COVER_LAND = 18.08</t>
  </si>
  <si>
    <t xml:space="preserve">    CLOUD_COVER = 51.59</t>
  </si>
  <si>
    <t xml:space="preserve">    LANDSAT_PRODUCT_ID = LC09_L2SP_006026_20220712_20220714_02_T1</t>
  </si>
  <si>
    <t xml:space="preserve">    CLOUD_COVER_LAND = 37.67</t>
  </si>
  <si>
    <t xml:space="preserve">    CLOUD_COVER = 35.77</t>
  </si>
  <si>
    <t xml:space="preserve">    LANDSAT_PRODUCT_ID = LC09_L2SP_006026_20220728_20220730_02_T1</t>
  </si>
  <si>
    <t xml:space="preserve">    CLOUD_COVER_LAND = 31.92</t>
  </si>
  <si>
    <t xml:space="preserve">    CLOUD_COVER = 20.89</t>
  </si>
  <si>
    <t>CCL</t>
  </si>
  <si>
    <t>CC</t>
  </si>
  <si>
    <t>Less than 50% ccl</t>
  </si>
  <si>
    <t>Less than 40% ccl</t>
  </si>
  <si>
    <t>Less than 30% ccl</t>
  </si>
  <si>
    <t>less than 20% ccl</t>
  </si>
  <si>
    <t>less than 10% ccl</t>
  </si>
  <si>
    <t>Month</t>
  </si>
  <si>
    <t>M</t>
  </si>
  <si>
    <t>Y+month</t>
  </si>
  <si>
    <t xml:space="preserve"> </t>
  </si>
  <si>
    <t>need to decide which to use (dependant on cloud cover)</t>
  </si>
  <si>
    <t>N</t>
  </si>
  <si>
    <t>hourly</t>
  </si>
  <si>
    <t>(min max)</t>
  </si>
  <si>
    <t>(avg)</t>
  </si>
  <si>
    <t>Everyone</t>
  </si>
  <si>
    <t>National Terrestrial Ecosystem Monitoring System for Canada</t>
  </si>
  <si>
    <t>CA Forest Fires 1985-2020</t>
  </si>
  <si>
    <t>Tree Species 2019</t>
  </si>
  <si>
    <t>Canada Forest Post-Disturbance Recovery Rate</t>
  </si>
  <si>
    <t>Earthdata or website 2</t>
  </si>
  <si>
    <t>Website 2</t>
  </si>
  <si>
    <t>website 2</t>
  </si>
  <si>
    <t>time since?</t>
  </si>
  <si>
    <t>Forest Total Aboveground Biomass 2015</t>
  </si>
  <si>
    <t>Forest Gross Stem Volume 2015</t>
  </si>
  <si>
    <t>~</t>
  </si>
  <si>
    <t>Use to deliniate new sites?</t>
  </si>
  <si>
    <t>Parks</t>
  </si>
  <si>
    <t>Disturbance ID</t>
  </si>
  <si>
    <t>Compared to prov's</t>
  </si>
  <si>
    <t>Similar to prov's</t>
  </si>
  <si>
    <t>New</t>
  </si>
  <si>
    <t>Above ground and below ground biomass carbon density</t>
  </si>
  <si>
    <t>Global Aboveground and Belowground Biomass Carbon Density Maps for the Year 2010</t>
  </si>
  <si>
    <t>website</t>
  </si>
  <si>
    <t>300 m</t>
  </si>
  <si>
    <t>Carbon map and uncertainty in forested areas of Canada, 250m spatial resolution</t>
  </si>
  <si>
    <t>carbon</t>
  </si>
  <si>
    <t>Direct impact on C</t>
  </si>
  <si>
    <t>Indirect impacts on C</t>
  </si>
  <si>
    <t>maintaining physiological function across a wider temperature range during water-limited periods, woody plants assimilated larger amounts of carbon</t>
  </si>
  <si>
    <t>Citation</t>
  </si>
  <si>
    <t>when disturbance occurred</t>
  </si>
  <si>
    <t>Moose</t>
  </si>
  <si>
    <t>Insect</t>
  </si>
  <si>
    <t>Patch size</t>
  </si>
  <si>
    <t>Time since</t>
  </si>
  <si>
    <t>(Van de Water et al. 2002, Qin et al. 2016, Cao et al. 2020)</t>
  </si>
  <si>
    <t>impacts amount of sun -&gt; biological rates
soil temp and water content affects leaf stoichiometry</t>
  </si>
  <si>
    <t>060W_52N_forest_age_2020, 060W_50N_forest_age_2020, 058W_52N_forest_age_2020, 058W_50N_forest_age_2020, 055W_50N_forest_age_2020</t>
  </si>
  <si>
    <t>GEDI L3 Gridded Land Surface Metrics, Version 2</t>
  </si>
  <si>
    <t>1km</t>
  </si>
  <si>
    <t>Global Forest Cover Change (GFCC) Tree Cover Multi-Year Global 30 m</t>
  </si>
  <si>
    <t>Years</t>
  </si>
  <si>
    <t>1984 - 2020</t>
  </si>
  <si>
    <t>Pros</t>
  </si>
  <si>
    <t>Cons</t>
  </si>
  <si>
    <t>good spatial resolution
recent</t>
  </si>
  <si>
    <t>missing slice off coast of terra nova</t>
  </si>
  <si>
    <t>is in 25m bubbles that don’t overlap entire surface</t>
  </si>
  <si>
    <t>recent and gridded</t>
  </si>
  <si>
    <t>large spatial resolution</t>
  </si>
  <si>
    <t>2000, 2005, 2010, 2015</t>
  </si>
  <si>
    <t>good spatial resolution</t>
  </si>
  <si>
    <t>not as recent</t>
  </si>
  <si>
    <t>MuSLI Multi-Source Land Surface Phenology Yearly North America 30</t>
  </si>
  <si>
    <t>Error download option?</t>
  </si>
  <si>
    <t>5 yrs</t>
  </si>
  <si>
    <t>Trust more than prov's ***but missing swath along coast of TN</t>
  </si>
  <si>
    <t>NDVI</t>
  </si>
  <si>
    <t>Global Web-Enabled Landsat Data Annual (GWELDYR) Version 3.1 </t>
  </si>
  <si>
    <t>yearly</t>
  </si>
  <si>
    <t>LAI</t>
  </si>
  <si>
    <t>Peak Season Leaf Area Index of Canada from Medium Resolution Satellite Imagery</t>
  </si>
  <si>
    <t>100m</t>
  </si>
  <si>
    <t>veg cover</t>
  </si>
  <si>
    <t>Peak Season Fraction of Vegetation Cover of Canada from Medium Resolution Satellite Imagery</t>
  </si>
  <si>
    <t>y</t>
  </si>
  <si>
    <t>Use in forecast</t>
  </si>
  <si>
    <t>m</t>
  </si>
  <si>
    <t>na</t>
  </si>
  <si>
    <t>parks</t>
  </si>
  <si>
    <t>TBD</t>
  </si>
  <si>
    <t>Global Land Cover Mapping and Estimation Yearly 30 m</t>
  </si>
  <si>
    <t>2001 - 2019</t>
  </si>
  <si>
    <t>2016 - 2019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</si>
</sst>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u/>
      <sz val="12"/>
      <color theme="10"/>
      <name val="Calibri"/>
      <family val="2"/>
      <scheme val="minor"/>
    </font>
    <font>
      <sz val="12"/>
      <color theme="6" tint="-0.499984740745262"/>
      <name val="Calibri (Body)"/>
    </font>
    <font>
      <sz val="12"/>
      <color theme="8" tint="-0.249977111117893"/>
      <name val="Calibri (Body)"/>
    </font>
    <font>
      <sz val="12"/>
      <color rgb="FFFFFF00"/>
      <name val="Calibri (Body)"/>
    </font>
    <font>
      <sz val="12"/>
      <color theme="4" tint="-0.249977111117893"/>
      <name val="Calibri"/>
      <family val="2"/>
      <scheme val="minor"/>
    </font>
    <font>
      <sz val="12"/>
      <color rgb="FFFFC000"/>
      <name val="Calibri"/>
      <family val="2"/>
      <scheme val="minor"/>
    </font>
    <font>
      <sz val="12"/>
      <color rgb="FF7030A0"/>
      <name val="Calibri (Body)"/>
    </font>
    <font>
      <sz val="22.8"/>
      <color rgb="FF333333"/>
      <name val="Lato"/>
    </font>
    <font>
      <sz val="8"/>
      <name val="Calibri"/>
      <family val="2"/>
      <scheme val="minor"/>
    </font>
    <font>
      <sz val="12"/>
      <color rgb="FF000000"/>
      <name val="Calibri"/>
      <family val="2"/>
      <scheme val="minor"/>
    </font>
    <font>
      <sz val="10"/>
      <color theme="1"/>
      <name val="Calibri"/>
      <family val="2"/>
      <scheme val="minor"/>
    </font>
    <font>
      <u/>
      <sz val="12"/>
      <color theme="1"/>
      <name val="Calibri (Body)"/>
    </font>
    <font>
      <sz val="10"/>
      <color rgb="FF000000"/>
      <name val="Helvetica Neue"/>
      <family val="2"/>
    </font>
    <font>
      <b/>
      <sz val="12"/>
      <color theme="1"/>
      <name val="Calibri"/>
      <family val="2"/>
      <scheme val="minor"/>
    </font>
    <font>
      <sz val="12"/>
      <color rgb="FF363636"/>
      <name val="Avenir"/>
      <family val="2"/>
    </font>
    <font>
      <sz val="12"/>
      <color rgb="FF4A4A4A"/>
      <name val="Avenir"/>
      <family val="2"/>
    </font>
    <font>
      <sz val="10.5"/>
      <color rgb="FFFF3860"/>
      <name val="Courier New"/>
      <family val="1"/>
    </font>
    <font>
      <b/>
      <sz val="11"/>
      <color theme="1"/>
      <name val="Calibri"/>
      <family val="2"/>
      <scheme val="minor"/>
    </font>
    <font>
      <sz val="14"/>
      <color rgb="FF6A6B6C"/>
      <name val="Arial"/>
      <family val="2"/>
    </font>
    <font>
      <sz val="12"/>
      <color rgb="FFF7F7F7"/>
      <name val="Arial"/>
      <family val="2"/>
    </font>
  </fonts>
  <fills count="21">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DCC4F0"/>
        <bgColor indexed="64"/>
      </patternFill>
    </fill>
    <fill>
      <patternFill patternType="solid">
        <fgColor rgb="FFEDE0F6"/>
        <bgColor indexed="64"/>
      </patternFill>
    </fill>
    <fill>
      <patternFill patternType="solid">
        <fgColor rgb="FFF6DDDC"/>
        <bgColor indexed="64"/>
      </patternFill>
    </fill>
    <fill>
      <patternFill patternType="solid">
        <fgColor rgb="FFF1C1C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C3A2DE"/>
        <bgColor indexed="64"/>
      </patternFill>
    </fill>
    <fill>
      <patternFill patternType="solid">
        <fgColor theme="2"/>
        <bgColor indexed="64"/>
      </patternFill>
    </fill>
    <fill>
      <patternFill patternType="solid">
        <fgColor theme="2" tint="-9.9978637043366805E-2"/>
        <bgColor indexed="64"/>
      </patternFill>
    </fill>
    <fill>
      <patternFill patternType="solid">
        <fgColor theme="0"/>
        <bgColor indexed="64"/>
      </patternFill>
    </fill>
  </fills>
  <borders count="32">
    <border>
      <left/>
      <right/>
      <top/>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thin">
        <color rgb="FF00B050"/>
      </left>
      <right style="thin">
        <color rgb="FF00B050"/>
      </right>
      <top style="thin">
        <color rgb="FF00B050"/>
      </top>
      <bottom style="thin">
        <color rgb="FF00B050"/>
      </bottom>
      <diagonal/>
    </border>
    <border>
      <left style="thin">
        <color rgb="FF00B050"/>
      </left>
      <right style="thin">
        <color rgb="FF00B050"/>
      </right>
      <top style="thin">
        <color rgb="FF00B050"/>
      </top>
      <bottom/>
      <diagonal/>
    </border>
    <border>
      <left style="thin">
        <color rgb="FF00B050"/>
      </left>
      <right style="thin">
        <color rgb="FF00B050"/>
      </right>
      <top/>
      <bottom/>
      <diagonal/>
    </border>
    <border>
      <left style="thin">
        <color rgb="FF00B050"/>
      </left>
      <right style="thin">
        <color rgb="FF00B050"/>
      </right>
      <top/>
      <bottom style="thin">
        <color rgb="FF00B050"/>
      </bottom>
      <diagonal/>
    </border>
    <border>
      <left style="thin">
        <color rgb="FF0070C0"/>
      </left>
      <right style="thin">
        <color rgb="FF0070C0"/>
      </right>
      <top style="thin">
        <color rgb="FF0070C0"/>
      </top>
      <bottom style="thin">
        <color rgb="FF0070C0"/>
      </bottom>
      <diagonal/>
    </border>
    <border>
      <left style="thin">
        <color rgb="FF0070C0"/>
      </left>
      <right style="thin">
        <color rgb="FF0070C0"/>
      </right>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thin">
        <color theme="5" tint="-0.249977111117893"/>
      </left>
      <right style="thin">
        <color theme="5" tint="-0.249977111117893"/>
      </right>
      <top/>
      <bottom/>
      <diagonal/>
    </border>
    <border>
      <left style="thin">
        <color rgb="FF00B050"/>
      </left>
      <right/>
      <top/>
      <bottom/>
      <diagonal/>
    </border>
    <border>
      <left/>
      <right/>
      <top/>
      <bottom style="thin">
        <color rgb="FF00B050"/>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medium">
        <color indexed="64"/>
      </top>
      <bottom style="medium">
        <color indexed="64"/>
      </bottom>
      <diagonal/>
    </border>
    <border>
      <left style="thin">
        <color rgb="FF0070C0"/>
      </left>
      <right style="thin">
        <color rgb="FF0070C0"/>
      </right>
      <top style="thin">
        <color rgb="FF396FC0"/>
      </top>
      <bottom style="thin">
        <color rgb="FF396FC0"/>
      </bottom>
      <diagonal/>
    </border>
    <border>
      <left style="thin">
        <color rgb="FF0070C0"/>
      </left>
      <right style="thin">
        <color rgb="FF0070C0"/>
      </right>
      <top style="thin">
        <color rgb="FF396FC0"/>
      </top>
      <bottom style="thin">
        <color rgb="FF0070C0"/>
      </bottom>
      <diagonal/>
    </border>
    <border>
      <left style="thin">
        <color rgb="FF396FC0"/>
      </left>
      <right style="thin">
        <color rgb="FF396FC0"/>
      </right>
      <top style="thin">
        <color rgb="FF396FC0"/>
      </top>
      <bottom style="thin">
        <color rgb="FF396FC0"/>
      </bottom>
      <diagonal/>
    </border>
    <border>
      <left style="thin">
        <color rgb="FF396FC0"/>
      </left>
      <right style="thin">
        <color rgb="FF396FC0"/>
      </right>
      <top style="thin">
        <color rgb="FF396FC0"/>
      </top>
      <bottom/>
      <diagonal/>
    </border>
    <border>
      <left style="thin">
        <color rgb="FF396FC0"/>
      </left>
      <right style="thin">
        <color rgb="FF396FC0"/>
      </right>
      <top/>
      <bottom style="thin">
        <color rgb="FF396FC0"/>
      </bottom>
      <diagonal/>
    </border>
    <border>
      <left style="thin">
        <color rgb="FFFFC000"/>
      </left>
      <right style="thin">
        <color rgb="FFFFC000"/>
      </right>
      <top style="thin">
        <color rgb="FFFFC000"/>
      </top>
      <bottom style="thin">
        <color rgb="FFFFC000"/>
      </bottom>
      <diagonal/>
    </border>
    <border>
      <left/>
      <right/>
      <top/>
      <bottom style="thin">
        <color theme="1" tint="0.499984740745262"/>
      </bottom>
      <diagonal/>
    </border>
    <border>
      <left/>
      <right/>
      <top/>
      <bottom style="medium">
        <color indexed="64"/>
      </bottom>
      <diagonal/>
    </border>
    <border>
      <left style="thin">
        <color indexed="64"/>
      </left>
      <right/>
      <top/>
      <bottom style="thin">
        <color theme="1" tint="0.499984740745262"/>
      </bottom>
      <diagonal/>
    </border>
  </borders>
  <cellStyleXfs count="2">
    <xf numFmtId="0" fontId="0" fillId="0" borderId="0"/>
    <xf numFmtId="0" fontId="1" fillId="0" borderId="0" applyNumberFormat="0" applyFill="0" applyBorder="0" applyAlignment="0" applyProtection="0"/>
  </cellStyleXfs>
  <cellXfs count="142">
    <xf numFmtId="0" fontId="0" fillId="0" borderId="0" xfId="0"/>
    <xf numFmtId="0" fontId="0" fillId="11" borderId="1" xfId="0" applyFill="1" applyBorder="1"/>
    <xf numFmtId="0" fontId="0" fillId="12" borderId="1" xfId="0" applyFill="1" applyBorder="1"/>
    <xf numFmtId="0" fontId="0" fillId="2" borderId="1" xfId="0" applyFill="1" applyBorder="1"/>
    <xf numFmtId="0" fontId="0" fillId="13" borderId="1" xfId="0" applyFill="1" applyBorder="1"/>
    <xf numFmtId="0" fontId="0" fillId="8" borderId="1" xfId="0" applyFill="1" applyBorder="1" applyAlignment="1">
      <alignment wrapText="1"/>
    </xf>
    <xf numFmtId="0" fontId="0" fillId="4" borderId="1" xfId="0" applyFill="1" applyBorder="1"/>
    <xf numFmtId="0" fontId="0" fillId="3" borderId="1" xfId="0" applyFill="1" applyBorder="1"/>
    <xf numFmtId="0" fontId="0" fillId="14" borderId="1" xfId="0" applyFill="1" applyBorder="1"/>
    <xf numFmtId="0" fontId="0" fillId="3" borderId="1" xfId="0" applyFill="1" applyBorder="1" applyAlignment="1">
      <alignment horizontal="right"/>
    </xf>
    <xf numFmtId="0" fontId="0" fillId="9" borderId="1" xfId="0" applyFill="1" applyBorder="1" applyAlignment="1">
      <alignment wrapText="1"/>
    </xf>
    <xf numFmtId="0" fontId="0" fillId="5" borderId="1" xfId="0" applyFill="1" applyBorder="1" applyAlignment="1">
      <alignment wrapText="1"/>
    </xf>
    <xf numFmtId="0" fontId="0" fillId="15" borderId="1" xfId="0" applyFill="1" applyBorder="1"/>
    <xf numFmtId="0" fontId="0" fillId="16" borderId="1" xfId="0" applyFill="1" applyBorder="1"/>
    <xf numFmtId="0" fontId="0" fillId="7" borderId="1" xfId="0" applyFill="1" applyBorder="1" applyAlignment="1">
      <alignment wrapText="1"/>
    </xf>
    <xf numFmtId="0" fontId="0" fillId="10" borderId="1" xfId="0" applyFill="1" applyBorder="1" applyAlignment="1">
      <alignment wrapText="1"/>
    </xf>
    <xf numFmtId="0" fontId="5" fillId="8" borderId="1" xfId="0" applyFont="1" applyFill="1" applyBorder="1" applyAlignment="1">
      <alignment wrapText="1"/>
    </xf>
    <xf numFmtId="0" fontId="6" fillId="8" borderId="1" xfId="0" applyFont="1" applyFill="1" applyBorder="1" applyAlignment="1">
      <alignment wrapText="1"/>
    </xf>
    <xf numFmtId="0" fontId="0" fillId="11" borderId="1" xfId="0" applyFill="1" applyBorder="1" applyAlignment="1">
      <alignment wrapText="1"/>
    </xf>
    <xf numFmtId="0" fontId="7" fillId="8" borderId="1" xfId="0" applyFont="1" applyFill="1" applyBorder="1" applyAlignment="1">
      <alignment wrapText="1"/>
    </xf>
    <xf numFmtId="0" fontId="8" fillId="0" borderId="0" xfId="0" applyFont="1"/>
    <xf numFmtId="0" fontId="0" fillId="6" borderId="1" xfId="0" applyFill="1" applyBorder="1" applyAlignment="1">
      <alignment wrapText="1"/>
    </xf>
    <xf numFmtId="0" fontId="1" fillId="5" borderId="1" xfId="1" applyFill="1" applyBorder="1" applyAlignment="1">
      <alignment wrapText="1"/>
    </xf>
    <xf numFmtId="0" fontId="0" fillId="17" borderId="1" xfId="0" applyFill="1" applyBorder="1" applyAlignment="1">
      <alignment wrapText="1"/>
    </xf>
    <xf numFmtId="14" fontId="0" fillId="2" borderId="1" xfId="0" applyNumberFormat="1" applyFill="1" applyBorder="1"/>
    <xf numFmtId="0" fontId="0" fillId="15" borderId="1" xfId="0" applyFill="1" applyBorder="1" applyAlignment="1">
      <alignment wrapText="1"/>
    </xf>
    <xf numFmtId="0" fontId="0" fillId="16" borderId="1" xfId="0" applyFill="1" applyBorder="1" applyAlignment="1">
      <alignment wrapText="1"/>
    </xf>
    <xf numFmtId="0" fontId="0" fillId="3" borderId="1" xfId="0" applyFill="1" applyBorder="1" applyAlignment="1">
      <alignment wrapText="1"/>
    </xf>
    <xf numFmtId="0" fontId="0" fillId="3" borderId="1" xfId="0" applyFill="1" applyBorder="1" applyAlignment="1">
      <alignment horizontal="left"/>
    </xf>
    <xf numFmtId="0" fontId="0" fillId="3" borderId="1" xfId="0" applyFill="1" applyBorder="1" applyAlignment="1">
      <alignment horizontal="left"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18" borderId="0" xfId="0" applyFill="1" applyAlignment="1">
      <alignment vertical="center" wrapText="1"/>
    </xf>
    <xf numFmtId="0" fontId="0" fillId="19" borderId="0" xfId="0" applyFill="1" applyAlignment="1">
      <alignment vertical="center" wrapText="1"/>
    </xf>
    <xf numFmtId="0" fontId="0" fillId="0" borderId="0" xfId="0" applyAlignment="1">
      <alignment horizontal="right" vertical="center"/>
    </xf>
    <xf numFmtId="0" fontId="0" fillId="18" borderId="0" xfId="0" applyFill="1" applyAlignment="1">
      <alignment horizontal="right" vertical="center"/>
    </xf>
    <xf numFmtId="0" fontId="0" fillId="19" borderId="0" xfId="0" applyFill="1" applyAlignment="1">
      <alignment horizontal="right" vertical="center"/>
    </xf>
    <xf numFmtId="0" fontId="0" fillId="20" borderId="0" xfId="0" applyFill="1" applyAlignment="1">
      <alignment vertical="center" wrapText="1"/>
    </xf>
    <xf numFmtId="0" fontId="0" fillId="20" borderId="0" xfId="0" applyFill="1" applyAlignment="1">
      <alignment horizontal="right"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19" borderId="2" xfId="0" applyFill="1" applyBorder="1" applyAlignment="1">
      <alignment horizontal="center" vertical="center" wrapText="1"/>
    </xf>
    <xf numFmtId="0" fontId="0" fillId="19" borderId="4" xfId="0" applyFill="1" applyBorder="1" applyAlignment="1">
      <alignment horizontal="center" vertical="center" wrapText="1"/>
    </xf>
    <xf numFmtId="0" fontId="0" fillId="0" borderId="8" xfId="0" applyBorder="1" applyAlignment="1">
      <alignment horizontal="center" vertical="center" wrapText="1"/>
    </xf>
    <xf numFmtId="0" fontId="0" fillId="19" borderId="9" xfId="0" applyFill="1" applyBorder="1" applyAlignment="1">
      <alignment horizontal="center" vertical="center" wrapText="1"/>
    </xf>
    <xf numFmtId="0" fontId="0" fillId="19" borderId="8" xfId="0" applyFill="1" applyBorder="1" applyAlignment="1">
      <alignment horizontal="center" vertical="center" wrapText="1"/>
    </xf>
    <xf numFmtId="0" fontId="0" fillId="0" borderId="9" xfId="0" applyBorder="1" applyAlignment="1">
      <alignment horizontal="center" vertical="center" wrapText="1"/>
    </xf>
    <xf numFmtId="0" fontId="0" fillId="19" borderId="7" xfId="0" applyFill="1" applyBorder="1" applyAlignment="1">
      <alignment horizontal="center" vertical="center" wrapText="1"/>
    </xf>
    <xf numFmtId="0" fontId="0" fillId="0" borderId="7" xfId="0" applyBorder="1" applyAlignment="1">
      <alignment horizontal="center" vertical="center" wrapText="1"/>
    </xf>
    <xf numFmtId="0" fontId="0" fillId="19" borderId="6" xfId="0" applyFill="1"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18" borderId="5" xfId="0" applyFill="1" applyBorder="1" applyAlignment="1">
      <alignment horizontal="center" vertical="center" wrapText="1"/>
    </xf>
    <xf numFmtId="0" fontId="0" fillId="18" borderId="2" xfId="0" applyFill="1" applyBorder="1" applyAlignment="1">
      <alignment horizontal="center" vertical="center" wrapText="1"/>
    </xf>
    <xf numFmtId="0" fontId="0" fillId="12" borderId="1" xfId="0" applyFill="1" applyBorder="1" applyAlignment="1">
      <alignment wrapText="1"/>
    </xf>
    <xf numFmtId="0" fontId="0" fillId="0" borderId="0" xfId="0" applyAlignment="1">
      <alignment horizontal="left" vertical="center" wrapText="1"/>
    </xf>
    <xf numFmtId="0" fontId="0" fillId="18" borderId="12" xfId="0" applyFill="1" applyBorder="1" applyAlignment="1">
      <alignment horizontal="left" vertical="center" wrapText="1"/>
    </xf>
    <xf numFmtId="0" fontId="0" fillId="19" borderId="12" xfId="0" applyFill="1" applyBorder="1" applyAlignment="1">
      <alignment horizontal="left" vertical="center" wrapText="1"/>
    </xf>
    <xf numFmtId="0" fontId="0" fillId="20" borderId="12" xfId="0" applyFill="1" applyBorder="1" applyAlignment="1">
      <alignment horizontal="left" vertical="center" wrapText="1"/>
    </xf>
    <xf numFmtId="0" fontId="0" fillId="19" borderId="14" xfId="0" applyFill="1" applyBorder="1" applyAlignment="1">
      <alignment horizontal="left" vertical="center" wrapText="1"/>
    </xf>
    <xf numFmtId="0" fontId="0" fillId="19" borderId="13" xfId="0" applyFill="1" applyBorder="1" applyAlignment="1">
      <alignment horizontal="left" vertical="center" wrapText="1"/>
    </xf>
    <xf numFmtId="0" fontId="0" fillId="0" borderId="0" xfId="0" applyAlignment="1">
      <alignment horizontal="center" vertical="center"/>
    </xf>
    <xf numFmtId="0" fontId="0" fillId="0" borderId="22" xfId="0" applyBorder="1" applyAlignment="1">
      <alignment horizontal="left" vertical="center" wrapText="1"/>
    </xf>
    <xf numFmtId="0" fontId="0" fillId="0" borderId="22" xfId="0" applyBorder="1" applyAlignment="1">
      <alignment vertical="center" wrapText="1"/>
    </xf>
    <xf numFmtId="0" fontId="0" fillId="0" borderId="22" xfId="0" applyBorder="1" applyAlignment="1">
      <alignment horizontal="right" vertical="center"/>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5" xfId="0" applyBorder="1" applyAlignment="1">
      <alignment horizontal="center" vertical="center" wrapText="1"/>
    </xf>
    <xf numFmtId="0" fontId="0" fillId="0" borderId="0" xfId="0" applyAlignment="1">
      <alignment horizontal="right" vertical="center" wrapText="1"/>
    </xf>
    <xf numFmtId="0" fontId="0" fillId="0" borderId="28" xfId="0" applyBorder="1" applyAlignment="1">
      <alignment horizontal="center" vertical="center" wrapText="1"/>
    </xf>
    <xf numFmtId="0" fontId="0" fillId="19" borderId="23" xfId="0" applyFill="1" applyBorder="1" applyAlignment="1">
      <alignment horizontal="center" vertical="center" wrapText="1"/>
    </xf>
    <xf numFmtId="0" fontId="0" fillId="19" borderId="27" xfId="0" applyFill="1" applyBorder="1" applyAlignment="1">
      <alignment horizontal="center" vertical="center" wrapText="1"/>
    </xf>
    <xf numFmtId="0" fontId="0" fillId="20" borderId="0" xfId="0" applyFill="1" applyAlignment="1">
      <alignment horizontal="center" vertical="top" wrapText="1"/>
    </xf>
    <xf numFmtId="0" fontId="0" fillId="18" borderId="0" xfId="0" applyFill="1" applyAlignment="1">
      <alignment horizontal="center" vertical="top" wrapText="1"/>
    </xf>
    <xf numFmtId="0" fontId="0" fillId="19" borderId="3" xfId="0" applyFill="1" applyBorder="1" applyAlignment="1">
      <alignment horizontal="center" vertical="center" wrapText="1"/>
    </xf>
    <xf numFmtId="0" fontId="0" fillId="0" borderId="22" xfId="0" applyBorder="1" applyAlignment="1">
      <alignment vertical="center"/>
    </xf>
    <xf numFmtId="0" fontId="0" fillId="0" borderId="10" xfId="0" applyBorder="1" applyAlignment="1">
      <alignment horizontal="center" vertical="center" wrapText="1"/>
    </xf>
    <xf numFmtId="0" fontId="0" fillId="0" borderId="0" xfId="0" applyAlignment="1">
      <alignment vertical="center"/>
    </xf>
    <xf numFmtId="0" fontId="0" fillId="0" borderId="10" xfId="0" applyBorder="1" applyAlignment="1">
      <alignment vertical="center" wrapText="1"/>
    </xf>
    <xf numFmtId="0" fontId="0" fillId="0" borderId="21" xfId="0" applyBorder="1" applyAlignment="1">
      <alignment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7" xfId="0" applyBorder="1" applyAlignment="1">
      <alignment vertical="center"/>
    </xf>
    <xf numFmtId="0" fontId="0" fillId="0" borderId="18" xfId="0" applyBorder="1" applyAlignment="1">
      <alignment vertical="center"/>
    </xf>
    <xf numFmtId="0" fontId="11" fillId="0" borderId="18" xfId="0" applyFont="1" applyBorder="1" applyAlignment="1">
      <alignment horizontal="center" vertical="center" wrapText="1"/>
    </xf>
    <xf numFmtId="0" fontId="0" fillId="0" borderId="19" xfId="0" applyBorder="1" applyAlignment="1">
      <alignment vertical="center"/>
    </xf>
    <xf numFmtId="0" fontId="0" fillId="0" borderId="20" xfId="0" applyBorder="1" applyAlignment="1">
      <alignment vertical="center"/>
    </xf>
    <xf numFmtId="0" fontId="10" fillId="0" borderId="0" xfId="0" applyFont="1" applyAlignment="1">
      <alignment horizontal="center" vertical="center" wrapText="1"/>
    </xf>
    <xf numFmtId="0" fontId="0" fillId="19" borderId="14" xfId="0" applyFill="1" applyBorder="1" applyAlignment="1">
      <alignment vertical="center" wrapText="1"/>
    </xf>
    <xf numFmtId="0" fontId="0" fillId="19" borderId="12" xfId="0" applyFill="1" applyBorder="1" applyAlignment="1">
      <alignment horizontal="right" vertical="center" wrapText="1"/>
    </xf>
    <xf numFmtId="0" fontId="0" fillId="0" borderId="0" xfId="0" applyAlignment="1">
      <alignment horizontal="center" vertical="top" wrapText="1"/>
    </xf>
    <xf numFmtId="0" fontId="0" fillId="0" borderId="22" xfId="0" applyBorder="1" applyAlignment="1">
      <alignment horizontal="center" vertical="top" wrapText="1"/>
    </xf>
    <xf numFmtId="0" fontId="0" fillId="19" borderId="12" xfId="0" applyFill="1" applyBorder="1" applyAlignment="1">
      <alignment horizontal="center" vertical="top" wrapText="1"/>
    </xf>
    <xf numFmtId="0" fontId="0" fillId="19" borderId="0" xfId="0" applyFill="1" applyAlignment="1">
      <alignment horizontal="center" vertical="top" wrapText="1"/>
    </xf>
    <xf numFmtId="0" fontId="0" fillId="0" borderId="22" xfId="0" applyBorder="1" applyAlignment="1">
      <alignment horizontal="right" vertical="center" wrapText="1"/>
    </xf>
    <xf numFmtId="0" fontId="0" fillId="18" borderId="0" xfId="0" applyFill="1" applyAlignment="1">
      <alignment horizontal="right" vertical="center" wrapText="1"/>
    </xf>
    <xf numFmtId="0" fontId="0" fillId="20" borderId="0" xfId="0" applyFill="1" applyAlignment="1">
      <alignment horizontal="right" vertical="center" wrapText="1"/>
    </xf>
    <xf numFmtId="0" fontId="0" fillId="19" borderId="0" xfId="0" applyFill="1" applyAlignment="1">
      <alignment horizontal="right" vertical="center" wrapText="1"/>
    </xf>
    <xf numFmtId="0" fontId="1" fillId="0" borderId="29" xfId="1" applyBorder="1" applyAlignment="1">
      <alignment vertical="center" wrapText="1"/>
    </xf>
    <xf numFmtId="0" fontId="0" fillId="0" borderId="29" xfId="0" applyBorder="1" applyAlignment="1">
      <alignment wrapText="1"/>
    </xf>
    <xf numFmtId="0" fontId="0" fillId="0" borderId="0" xfId="0" applyAlignment="1">
      <alignment horizontal="right" wrapText="1"/>
    </xf>
    <xf numFmtId="0" fontId="0" fillId="0" borderId="21" xfId="0" applyBorder="1" applyAlignment="1">
      <alignment wrapText="1"/>
    </xf>
    <xf numFmtId="0" fontId="1" fillId="0" borderId="0" xfId="1" applyBorder="1" applyAlignment="1">
      <alignment wrapText="1"/>
    </xf>
    <xf numFmtId="0" fontId="1" fillId="0" borderId="0" xfId="1" applyAlignment="1">
      <alignment wrapText="1"/>
    </xf>
    <xf numFmtId="0" fontId="13" fillId="0" borderId="0" xfId="0" applyFont="1"/>
    <xf numFmtId="0" fontId="0" fillId="0" borderId="21" xfId="0" applyBorder="1" applyAlignment="1">
      <alignment horizontal="left" vertical="center" wrapText="1"/>
    </xf>
    <xf numFmtId="0" fontId="15" fillId="0" borderId="0" xfId="0" applyFont="1"/>
    <xf numFmtId="0" fontId="16" fillId="0" borderId="0" xfId="0" applyFont="1"/>
    <xf numFmtId="0" fontId="17" fillId="0" borderId="0" xfId="0" applyFont="1"/>
    <xf numFmtId="0" fontId="1" fillId="0" borderId="0" xfId="1"/>
    <xf numFmtId="0" fontId="14" fillId="0" borderId="0" xfId="0" applyFont="1"/>
    <xf numFmtId="16" fontId="0" fillId="0" borderId="0" xfId="0" quotePrefix="1" applyNumberFormat="1"/>
    <xf numFmtId="0" fontId="10" fillId="0" borderId="0" xfId="0" applyFont="1"/>
    <xf numFmtId="0" fontId="0" fillId="0" borderId="21" xfId="0" applyBorder="1"/>
    <xf numFmtId="0" fontId="18" fillId="0" borderId="0" xfId="0" applyFont="1" applyAlignment="1">
      <alignment horizontal="center"/>
    </xf>
    <xf numFmtId="2" fontId="0" fillId="0" borderId="0" xfId="0" applyNumberFormat="1"/>
    <xf numFmtId="2" fontId="0" fillId="0" borderId="21" xfId="0" applyNumberFormat="1" applyBorder="1"/>
    <xf numFmtId="0" fontId="19" fillId="0" borderId="0" xfId="0" applyFont="1"/>
    <xf numFmtId="0" fontId="20" fillId="0" borderId="0" xfId="0" applyFont="1"/>
    <xf numFmtId="0" fontId="0" fillId="0" borderId="31" xfId="0" applyBorder="1" applyAlignment="1">
      <alignment wrapText="1"/>
    </xf>
    <xf numFmtId="0" fontId="0" fillId="0" borderId="17" xfId="0" applyBorder="1" applyAlignment="1">
      <alignment wrapText="1"/>
    </xf>
    <xf numFmtId="0" fontId="0" fillId="0" borderId="19" xfId="0" applyBorder="1" applyAlignment="1">
      <alignment wrapText="1"/>
    </xf>
    <xf numFmtId="0" fontId="0" fillId="4" borderId="0" xfId="0" applyFill="1" applyAlignment="1">
      <alignment wrapText="1"/>
    </xf>
    <xf numFmtId="0" fontId="0" fillId="4" borderId="0" xfId="0" applyFill="1"/>
    <xf numFmtId="3" fontId="0" fillId="4" borderId="0" xfId="0" applyNumberFormat="1" applyFill="1"/>
    <xf numFmtId="0" fontId="14" fillId="0" borderId="0" xfId="0" applyFont="1" applyAlignment="1">
      <alignment wrapText="1"/>
    </xf>
    <xf numFmtId="0" fontId="0" fillId="0" borderId="0" xfId="0" applyAlignment="1">
      <alignment horizontal="center" vertical="center" wrapText="1"/>
    </xf>
    <xf numFmtId="0" fontId="1" fillId="0" borderId="0" xfId="1" applyBorder="1" applyAlignment="1">
      <alignment horizontal="left"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30" xfId="0" applyBorder="1" applyAlignment="1">
      <alignment horizontal="center" vertical="center"/>
    </xf>
    <xf numFmtId="0" fontId="0" fillId="0" borderId="3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0" xfId="0" applyAlignment="1">
      <alignment horizontal="center"/>
    </xf>
  </cellXfs>
  <cellStyles count="2">
    <cellStyle name="Hyperlink" xfId="1" builtinId="8"/>
    <cellStyle name="Normal" xfId="0" builtinId="0"/>
  </cellStyles>
  <dxfs count="39">
    <dxf>
      <font>
        <color rgb="FF006100"/>
      </font>
      <fill>
        <patternFill>
          <bgColor rgb="FFC6EFCE"/>
        </patternFill>
      </fill>
    </dxf>
    <dxf>
      <font>
        <color rgb="FF006100"/>
      </font>
      <fill>
        <patternFill>
          <bgColor rgb="FFC6EFCE"/>
        </patternFill>
      </fill>
    </dxf>
    <dxf>
      <fill>
        <patternFill>
          <bgColor rgb="FFFFD990"/>
        </patternFill>
      </fill>
    </dxf>
    <dxf>
      <fill>
        <patternFill>
          <bgColor rgb="FFC1BDCF"/>
        </patternFill>
      </fill>
    </dxf>
    <dxf>
      <fill>
        <patternFill>
          <bgColor theme="8" tint="0.59996337778862885"/>
        </patternFill>
      </fill>
    </dxf>
    <dxf>
      <fill>
        <patternFill>
          <bgColor theme="9" tint="0.59996337778862885"/>
        </patternFill>
      </fill>
    </dxf>
    <dxf>
      <fill>
        <patternFill>
          <bgColor theme="9" tint="0.59996337778862885"/>
        </patternFill>
      </fill>
    </dxf>
    <dxf>
      <fill>
        <patternFill>
          <bgColor rgb="FFFFD990"/>
        </patternFill>
      </fill>
    </dxf>
    <dxf>
      <fill>
        <patternFill>
          <bgColor theme="9" tint="0.59996337778862885"/>
        </patternFill>
      </fill>
    </dxf>
    <dxf>
      <fill>
        <patternFill>
          <bgColor theme="8"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ill>
        <patternFill>
          <bgColor rgb="FFFFD990"/>
        </patternFill>
      </fill>
    </dxf>
    <dxf>
      <fill>
        <patternFill>
          <bgColor theme="9" tint="0.59996337778862885"/>
        </patternFill>
      </fill>
    </dxf>
    <dxf>
      <fill>
        <patternFill>
          <bgColor theme="9" tint="0.59996337778862885"/>
        </patternFill>
      </fill>
    </dxf>
    <dxf>
      <fill>
        <patternFill>
          <bgColor rgb="FFFFD990"/>
        </patternFill>
      </fill>
    </dxf>
    <dxf>
      <fill>
        <patternFill>
          <bgColor theme="8" tint="0.59996337778862885"/>
        </patternFill>
      </fill>
    </dxf>
    <dxf>
      <fill>
        <patternFill>
          <bgColor theme="9" tint="0.59996337778862885"/>
        </patternFill>
      </fill>
    </dxf>
    <dxf>
      <fill>
        <patternFill>
          <bgColor theme="8" tint="0.59996337778862885"/>
        </patternFill>
      </fill>
    </dxf>
    <dxf>
      <fill>
        <patternFill>
          <bgColor theme="8" tint="0.59996337778862885"/>
        </patternFill>
      </fill>
    </dxf>
    <dxf>
      <fill>
        <patternFill>
          <bgColor rgb="FFFFA8B0"/>
        </patternFill>
      </fill>
    </dxf>
    <dxf>
      <fill>
        <patternFill>
          <bgColor rgb="FFFFA8B0"/>
        </patternFill>
      </fill>
    </dxf>
    <dxf>
      <fill>
        <patternFill>
          <bgColor theme="8"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ill>
        <patternFill>
          <bgColor rgb="FFFFD990"/>
        </patternFill>
      </fill>
    </dxf>
    <dxf>
      <fill>
        <patternFill>
          <bgColor theme="9" tint="0.59996337778862885"/>
        </patternFill>
      </fill>
    </dxf>
    <dxf>
      <fill>
        <patternFill>
          <bgColor theme="8" tint="0.59996337778862885"/>
        </patternFill>
      </fill>
    </dxf>
    <dxf>
      <fill>
        <patternFill>
          <bgColor rgb="FFFFD990"/>
        </patternFill>
      </fill>
    </dxf>
    <dxf>
      <fill>
        <patternFill>
          <bgColor theme="9" tint="0.59996337778862885"/>
        </patternFill>
      </fill>
    </dxf>
    <dxf>
      <fill>
        <patternFill>
          <bgColor rgb="FFC1BDCF"/>
        </patternFill>
      </fill>
    </dxf>
    <dxf>
      <fill>
        <patternFill>
          <bgColor theme="8" tint="0.59996337778862885"/>
        </patternFill>
      </fill>
    </dxf>
    <dxf>
      <fill>
        <patternFill>
          <bgColor rgb="FFFFD990"/>
        </patternFill>
      </fill>
    </dxf>
    <dxf>
      <fill>
        <patternFill>
          <bgColor theme="8" tint="0.59996337778862885"/>
        </patternFill>
      </fill>
    </dxf>
    <dxf>
      <fill>
        <patternFill>
          <bgColor rgb="FFFFD990"/>
        </patternFill>
      </fill>
    </dxf>
    <dxf>
      <fill>
        <patternFill>
          <bgColor theme="9" tint="0.59996337778862885"/>
        </patternFill>
      </fill>
    </dxf>
    <dxf>
      <fill>
        <patternFill>
          <bgColor theme="9" tint="0.59996337778862885"/>
        </patternFill>
      </fill>
    </dxf>
  </dxfs>
  <tableStyles count="0" defaultTableStyle="TableStyleMedium2" defaultPivotStyle="PivotStyleLight16"/>
  <colors>
    <mruColors>
      <color rgb="FFFFA8B0"/>
      <color rgb="FFC1BDCF"/>
      <color rgb="FFD1BCF4"/>
      <color rgb="FFCBB0EE"/>
      <color rgb="FFFFD990"/>
      <color rgb="FFEEEDE9"/>
      <color rgb="FFECEAE6"/>
      <color rgb="FFF3F0ED"/>
      <color rgb="FFE1E3E6"/>
      <color rgb="FFECE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Emmerson Wilson" id="{39B3D080-1E90-C842-9DF2-CF4D7048363F}" userId="93bb214ab28f4ab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2-12-28T16:21:01.24" personId="{39B3D080-1E90-C842-9DF2-CF4D7048363F}" id="{0F83C4B0-30C7-054B-A8BC-5994EF4A5BB2}">
    <text>To use the pdf files in QGIS you must convert them to geotiff using the HEG in terminal/java</text>
  </threadedComment>
</ThreadedComments>
</file>

<file path=xl/threadedComments/threadedComment2.xml><?xml version="1.0" encoding="utf-8"?>
<ThreadedComments xmlns="http://schemas.microsoft.com/office/spreadsheetml/2018/threadedcomments" xmlns:x="http://schemas.openxmlformats.org/spreadsheetml/2006/main">
  <threadedComment ref="G8" dT="2023-01-26T17:08:00.41" personId="{39B3D080-1E90-C842-9DF2-CF4D7048363F}" id="{CDD1B544-53E8-4C49-B601-76DD6E85A2EC}">
    <text>could be kinda cool to see progress in forest shape over time on C currently (rate of increase over time etc) but that may be complicated. also could just be calculated by = ∂forest/∂time since disturbance</text>
  </threadedComment>
  <threadedComment ref="G8" dT="2023-01-26T17:10:01.61" personId="{39B3D080-1E90-C842-9DF2-CF4D7048363F}" id="{AD49B773-4488-CA47-A691-A1A1C2842643}" parentId="{CDD1B544-53E8-4C49-B601-76DD6E85A2EC}">
    <text>also probably redundant with measure of current measures</text>
  </threadedComment>
  <threadedComment ref="H19" dT="2023-01-16T14:19:54.88" personId="{39B3D080-1E90-C842-9DF2-CF4D7048363F}" id="{3EC0D06E-B414-D04A-98A8-04C9EDAF7D82}">
    <text>compare values?</text>
  </threadedComment>
  <threadedComment ref="E63" dT="2023-01-25T13:28:14.89" personId="{39B3D080-1E90-C842-9DF2-CF4D7048363F}" id="{15836CA2-5586-0842-9997-DD6D348F413E}">
    <text>maybe contact owner for more recent?</text>
  </threadedComment>
</ThreadedComments>
</file>

<file path=xl/threadedComments/threadedComment3.xml><?xml version="1.0" encoding="utf-8"?>
<ThreadedComments xmlns="http://schemas.microsoft.com/office/spreadsheetml/2018/threadedcomments" xmlns:x="http://schemas.openxmlformats.org/spreadsheetml/2006/main">
  <threadedComment ref="J1" dT="2023-01-27T14:54:08.52" personId="{39B3D080-1E90-C842-9DF2-CF4D7048363F}" id="{FBFE8977-8861-3F48-AE17-95B5F765CCCA}">
    <text>only for GM &amp; TN with buffers</text>
  </threadedComment>
  <threadedComment ref="R1" dT="2023-01-31T16:54:08.32" personId="{39B3D080-1E90-C842-9DF2-CF4D7048363F}" id="{7FC9302D-8030-E84F-B359-8490D5C2ABAC}">
    <text>mostly only GM and TN w buffer</text>
  </threadedComment>
  <threadedComment ref="I9" dT="2023-01-27T14:49:13.43" personId="{39B3D080-1E90-C842-9DF2-CF4D7048363F}" id="{95E4DD24-1AA6-E041-ADF2-3E4D02E8E658}">
    <text>average throughout summer? Or just closest to sampling</text>
  </threadedComment>
  <threadedComment ref="L11" dT="2023-01-31T14:06:13.06" personId="{39B3D080-1E90-C842-9DF2-CF4D7048363F}" id="{D5B566A2-8A36-B04E-9888-2034F3C55E28}">
    <text>can drag and drop to QGIS
select .nc
select variable of interest</text>
  </threadedComment>
  <threadedComment ref="R17" dT="2023-01-31T16:44:34.11" personId="{39B3D080-1E90-C842-9DF2-CF4D7048363F}" id="{43E56F68-DF3B-294C-8EDB-96B6F73BD509}">
    <text>may need to temporarily because ANUCLIM may not be ready</text>
  </threadedComment>
  <threadedComment ref="B18" dT="2023-01-31T15:09:51.97" personId="{39B3D080-1E90-C842-9DF2-CF4D7048363F}" id="{89B6A541-705C-9340-931C-01A5E618F75B}">
    <text>I think ANUCLM better because goes further back</text>
  </threadedComment>
</ThreadedComments>
</file>

<file path=xl/threadedComments/threadedComment4.xml><?xml version="1.0" encoding="utf-8"?>
<ThreadedComments xmlns="http://schemas.microsoft.com/office/spreadsheetml/2018/threadedcomments" xmlns:x="http://schemas.openxmlformats.org/spreadsheetml/2006/main">
  <threadedComment ref="K1" dT="2023-01-27T14:54:08.52" personId="{39B3D080-1E90-C842-9DF2-CF4D7048363F}" id="{A9CE06D5-8706-7744-8D70-09550A513AFA}">
    <text>only for GM &amp; TN with buffers</text>
  </threadedComment>
  <threadedComment ref="S1" dT="2023-01-31T16:54:08.32" personId="{39B3D080-1E90-C842-9DF2-CF4D7048363F}" id="{BF951F88-C1CA-4546-B609-B425C4679732}">
    <text>mostly only GM and TN w buffer</text>
  </threadedComment>
  <threadedComment ref="M9" dT="2023-01-31T14:06:13.06" personId="{39B3D080-1E90-C842-9DF2-CF4D7048363F}" id="{3E089777-BC5E-AD41-89AF-45103AD1EE3C}">
    <text>can drag and drop to QGIS
select .nc
select variable of interest</text>
  </threadedComment>
  <threadedComment ref="M11" dT="2023-01-31T14:06:13.06" personId="{39B3D080-1E90-C842-9DF2-CF4D7048363F}" id="{55C7BF35-5751-9948-B7AB-3284501D7FF4}">
    <text>can drag and drop to QGIS
select .nc
select variable of interest</text>
  </threadedComment>
  <threadedComment ref="B17" dT="2023-01-31T15:09:51.97" personId="{39B3D080-1E90-C842-9DF2-CF4D7048363F}" id="{9A21D50E-BE12-9748-BC5A-B46EDA774613}">
    <text>I think ANUCLM better because goes further back</text>
  </threadedComment>
</ThreadedComments>
</file>

<file path=xl/threadedComments/threadedComment5.xml><?xml version="1.0" encoding="utf-8"?>
<ThreadedComments xmlns="http://schemas.microsoft.com/office/spreadsheetml/2018/threadedcomments" xmlns:x="http://schemas.openxmlformats.org/spreadsheetml/2006/main">
  <threadedComment ref="D1" dT="2023-01-31T19:05:41.22" personId="{39B3D080-1E90-C842-9DF2-CF4D7048363F}" id="{B523C24A-74BA-4F44-8B47-A09A64AAA8ED}">
    <text>most tiles have decently little land cloud coverage for one measurement in June. But a few have a lot of land cloud cover so may have to average values to see if it can get how ground (remove clouded pixels for each tile then merge all tiles of same space - average any overlap?)</text>
  </threadedComment>
  <threadedComment ref="D1" dT="2023-01-31T19:12:06.06" personId="{39B3D080-1E90-C842-9DF2-CF4D7048363F}" id="{9CDCD66C-3513-1349-A92B-516951F84476}" parentId="{B523C24A-74BA-4F44-8B47-A09A64AAA8ED}">
    <text>all but 2 have decently low overall cc in june - and the two that don’t have low cc for other months</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ftp://ftp.nrcan.gc.ca/pub/outgoing/North_America_Historical_Grids/geoti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pdaac.usgs.gov/documents/592/NASADEM_User_Guide_V1.pdf?_ga=2.129232394.704345324.1672238197-398790473.1671726274" TargetMode="External"/><Relationship Id="rId13" Type="http://schemas.openxmlformats.org/officeDocument/2006/relationships/hyperlink" Target="https://lpdaac.usgs.gov/documents/998/GEDI02_UserGuide_V21.pdf?_ga=2.197774633.704345324.1672238197-398790473.1671726274" TargetMode="External"/><Relationship Id="rId18" Type="http://schemas.openxmlformats.org/officeDocument/2006/relationships/comments" Target="../comments1.xml"/><Relationship Id="rId3" Type="http://schemas.openxmlformats.org/officeDocument/2006/relationships/hyperlink" Target="https://lpdaac.usgs.gov/documents/1121/MSLSP30NA_User_Guide_V011.pdf?_ga=2.160244923.704345324.1672238197-398790473.1671726274" TargetMode="External"/><Relationship Id="rId7" Type="http://schemas.openxmlformats.org/officeDocument/2006/relationships/hyperlink" Target="https://lpdaac.usgs.gov/documents/423/ECO2_User_Guide_V1.pdf?_ga=2.122498189.704345324.1672238197-398790473.1671726274" TargetMode="External"/><Relationship Id="rId12" Type="http://schemas.openxmlformats.org/officeDocument/2006/relationships/hyperlink" Target="https://lpdaac.usgs.gov/documents/1371/GFCC_User_Guide_V1.pdf?_ga=2.26944187.704345324.1672238197-398790473.1671726274" TargetMode="External"/><Relationship Id="rId17" Type="http://schemas.openxmlformats.org/officeDocument/2006/relationships/vmlDrawing" Target="../drawings/vmlDrawing1.vml"/><Relationship Id="rId2" Type="http://schemas.openxmlformats.org/officeDocument/2006/relationships/hyperlink" Target="https://lpdaac.usgs.gov/documents/1567/GLanCE_User_Guide_v1.pdf?_ga=2.198845609.704345324.1672238197-398790473.1671726274" TargetMode="External"/><Relationship Id="rId16" Type="http://schemas.openxmlformats.org/officeDocument/2006/relationships/hyperlink" Target="https://search.earthdata.nasa.gov/search/granules?p=C2102664483-LPDAAC_ECS&amp;pg%5b0%5d%5bv%5d=f&amp;pg%5b0%5d%5bgsk%5d=-start_date&amp;sp%5b0%5d=-57.83455%2C49.7664&amp;hdr=1%2Bto%2B30%2Bmeters!100%2Bto%2B250%2Bmeters&amp;tl=1672241606.541!3!!&amp;fsm0=Vegetation&amp;fst0=Biosphere&amp;lat=49.645206004936476&amp;long=-60.137284219264984&amp;zoom=6" TargetMode="External"/><Relationship Id="rId1" Type="http://schemas.openxmlformats.org/officeDocument/2006/relationships/hyperlink" Target="https://lpdaac.usgs.gov/documents/1322/MOD44B_User_Guide_V6.pdf?_ga=2.158541372.704345324.1672238197-398790473.1671726274" TargetMode="External"/><Relationship Id="rId6" Type="http://schemas.openxmlformats.org/officeDocument/2006/relationships/hyperlink" Target="https://lpdaac.usgs.gov/documents/434/ASTGTM_User_Guide_V3.pdf?_ga=2.223068573.704345324.1672238197-398790473.1671726274" TargetMode="External"/><Relationship Id="rId11" Type="http://schemas.openxmlformats.org/officeDocument/2006/relationships/hyperlink" Target="https://lpdaac.usgs.gov/documents/338/ECO4ESIALEXIU_User_Guide_V1.pdf?_ga=2.229894682.704345324.1672238197-398790473.1671726274" TargetMode="External"/><Relationship Id="rId5" Type="http://schemas.openxmlformats.org/officeDocument/2006/relationships/hyperlink" Target="https://search.earthdata.nasa.gov/search/granules?p=C1711961296-LPCLOUD&amp;pg%5b0%5d%5bx%5d=2572429597!LPDAAC_ECS&amp;pg%5b0%5d%5bv%5d=f&amp;pg%5b0%5d%5bgsk%5d=-start_date&amp;g=G1726731593-LPCLOUD&amp;sp%5b0%5d=-57.9375%2C49.5657&amp;hdr=30%2Bto%2B100%2Bmeters!1%2Bto%2B30%2Bmeters!100%2Bto%2B250%2Bmeters&amp;tl=1672241606!3!!&amp;lat=47.61138861990497&amp;long=-64.1205325126648&amp;zoom=5" TargetMode="External"/><Relationship Id="rId15" Type="http://schemas.openxmlformats.org/officeDocument/2006/relationships/hyperlink" Target="https://search.earthdata.nasa.gov/search/granules?p=C194001241-LPDAAC_ECS&amp;pg%5b0%5d%5bv%5d=f&amp;pg%5b0%5d%5bgsk%5d=-start_date&amp;g=G2346238387-LPDAAC_ECS&amp;sp%5b0%5d=-57.74414%2C49.86509&amp;hdr=1%2Bto%2B30%2Bmeters!100%2Bto%2B250%2Bmeters&amp;tl=1672241606.541!3!!&amp;fsm0=Vegetation&amp;fst0=Biosphere&amp;lat=44.921171900000004&amp;long=-50.599801799999995&amp;zoom=4" TargetMode="External"/><Relationship Id="rId10" Type="http://schemas.openxmlformats.org/officeDocument/2006/relationships/hyperlink" Target="https://lpdaac.usgs.gov/documents/331/ECO3ETALEXIU_User_Guide_V1.pdf?_ga=2.225804572.704345324.1672238197-398790473.1671726274" TargetMode="External"/><Relationship Id="rId19" Type="http://schemas.microsoft.com/office/2017/10/relationships/threadedComment" Target="../threadedComments/threadedComment1.xml"/><Relationship Id="rId4" Type="http://schemas.openxmlformats.org/officeDocument/2006/relationships/hyperlink" Target="https://lpdaac.usgs.gov/documents/103/MOD13_User_Guide_V6.pdf?_ga=2.193052971.704345324.1672238197-398790473.1671726274" TargetMode="External"/><Relationship Id="rId9" Type="http://schemas.openxmlformats.org/officeDocument/2006/relationships/hyperlink" Target="https://lpdaac.usgs.gov/documents/1319/ASTER_User_Handbook_v4.pdf?_ga=2.225804572.704345324.1672238197-398790473.1671726274" TargetMode="External"/><Relationship Id="rId14" Type="http://schemas.openxmlformats.org/officeDocument/2006/relationships/hyperlink" Target="https://search.earthdata.nasa.gov/search/granules/collection-details?p=C2527691623-LPDAAC_ECS&amp;pg%5b0%5d%5bv%5d=f&amp;pg%5b0%5d%5bgsk%5d=-start_date&amp;sp%5b0%5d=-53.92969%2C48.66356&amp;hdr=1%2Bto%2B30%2Bmeters!100%2Bto%2B250%2Bmeters&amp;tl=1672241606.541!3!!&amp;fsm0=Vegetation&amp;fst0=Biosphere&amp;lat=49.2275390625&amp;long=-56.8037109375&amp;zoom=6"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About%20the%20datasets.docx" TargetMode="Externa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3" Type="http://schemas.openxmlformats.org/officeDocument/2006/relationships/hyperlink" Target="https://lpdaac.usgs.gov/products/gedi02_bv002/" TargetMode="External"/><Relationship Id="rId18" Type="http://schemas.openxmlformats.org/officeDocument/2006/relationships/hyperlink" Target="ftp://ftp.nrcan.gc.ca/pub/outgoing/North_America_Historical_Grids/geotif" TargetMode="External"/><Relationship Id="rId26" Type="http://schemas.openxmlformats.org/officeDocument/2006/relationships/hyperlink" Target="https://www.worldclim.org/data/worldclim21.html" TargetMode="External"/><Relationship Id="rId3" Type="http://schemas.openxmlformats.org/officeDocument/2006/relationships/hyperlink" Target="https://search.earthdata.nasa.gov/search/granules?p=C1908350066-LPDAAC_ECS&amp;pg%5b0%5d%5bv%5d=f&amp;pg%5b0%5d%5bgsk%5d=-start_date&amp;sp%5b0%5d=-53.87695%2C48.55457&amp;hdr=1%2Bto%2B30%2Bmeters&amp;fi=GEDI&amp;as%5binstrument%5d%5b0%5d=GEDI&amp;tl=1672327536.931!3!!&amp;lat=49.32976112965171&amp;long=-59.73925781249999&amp;zoom=5%20%20https://lpdaac.usgs.gov/products/gedi02_bv002/" TargetMode="External"/><Relationship Id="rId21" Type="http://schemas.openxmlformats.org/officeDocument/2006/relationships/hyperlink" Target="https://open.canada.ca/data/en/dataset/7f245e4d-76c2-4caa-951a-45d1d2051333" TargetMode="External"/><Relationship Id="rId7" Type="http://schemas.openxmlformats.org/officeDocument/2006/relationships/hyperlink" Target="https://lpdaac.usgs.gov/products/mslsp30nav011/" TargetMode="External"/><Relationship Id="rId12" Type="http://schemas.openxmlformats.org/officeDocument/2006/relationships/hyperlink" Target="https://lpdaac.usgs.gov/products/gedi02_bv002/" TargetMode="External"/><Relationship Id="rId17" Type="http://schemas.openxmlformats.org/officeDocument/2006/relationships/hyperlink" Target="https://github.com/julemai/CaSPAr/wiki/Available-products" TargetMode="External"/><Relationship Id="rId25" Type="http://schemas.openxmlformats.org/officeDocument/2006/relationships/hyperlink" Target="https://www.worldclim.org/data/worldclim21.html" TargetMode="External"/><Relationship Id="rId33" Type="http://schemas.microsoft.com/office/2017/10/relationships/threadedComment" Target="../threadedComments/threadedComment3.xml"/><Relationship Id="rId2" Type="http://schemas.openxmlformats.org/officeDocument/2006/relationships/hyperlink" Target="https://search.earthdata.nasa.gov/search/granules/collection-details?p=C2527691623-LPDAAC_ECS&amp;pg%5b0%5d%5bv%5d=f&amp;pg%5b0%5d%5bgsk%5d=-start_date&amp;sp%5b0%5d=-53.92969%2C48.66356&amp;hdr=1%2Bto%2B30%2Bmeters!100%2Bto%2B250%2Bmeters&amp;tl=1672241606.541!3!!&amp;fsm0=Vegetation&amp;fst0=Biosphere&amp;lat=49.2275390625&amp;long=-56.8037109375&amp;zoom=6" TargetMode="External"/><Relationship Id="rId16" Type="http://schemas.openxmlformats.org/officeDocument/2006/relationships/hyperlink" Target="https://github.com/julemai/CaSPAr/wiki/Available-products" TargetMode="External"/><Relationship Id="rId20" Type="http://schemas.openxmlformats.org/officeDocument/2006/relationships/hyperlink" Target="https://open.canada.ca/data/en/dataset/7f245e4d-76c2-4caa-951a-45d1d2051333" TargetMode="External"/><Relationship Id="rId29" Type="http://schemas.openxmlformats.org/officeDocument/2006/relationships/hyperlink" Target="https://lpdaac.usgs.gov/products/mslsp30nav011/" TargetMode="External"/><Relationship Id="rId1" Type="http://schemas.openxmlformats.org/officeDocument/2006/relationships/hyperlink" Target="About%20the%20datasets.docx" TargetMode="External"/><Relationship Id="rId6" Type="http://schemas.openxmlformats.org/officeDocument/2006/relationships/hyperlink" Target="https://open.canada.ca/data/en/dataset/7f245e4d-76c2-4caa-951a-45d1d2051333" TargetMode="External"/><Relationship Id="rId11" Type="http://schemas.openxmlformats.org/officeDocument/2006/relationships/hyperlink" Target="https://lpdaac.usgs.gov/products/gedi02_bv002/" TargetMode="External"/><Relationship Id="rId24" Type="http://schemas.openxmlformats.org/officeDocument/2006/relationships/hyperlink" Target="https://opendata.nfis.org/mapserver/nfis-change_eng.html" TargetMode="External"/><Relationship Id="rId32" Type="http://schemas.openxmlformats.org/officeDocument/2006/relationships/comments" Target="../comments3.xml"/><Relationship Id="rId5" Type="http://schemas.openxmlformats.org/officeDocument/2006/relationships/hyperlink" Target="https://search.earthdata.nasa.gov/search/granules?p=C1908350066-LPDAAC_ECS&amp;pg%5b0%5d%5bv%5d=f&amp;pg%5b0%5d%5bgsk%5d=-start_date&amp;sp%5b0%5d=-53.87695%2C48.55457&amp;hdr=1%2Bto%2B30%2Bmeters&amp;fi=GEDI&amp;as%5binstrument%5d%5b0%5d=GEDI&amp;tl=1672327536.931!3!!&amp;lat=49.32976112965171&amp;long=-59.73925781249999&amp;zoom=5%20%20https://lpdaac.usgs.gov/products/gedi02_bv002/" TargetMode="External"/><Relationship Id="rId15" Type="http://schemas.openxmlformats.org/officeDocument/2006/relationships/hyperlink" Target="https://github.com/julemai/CaSPAr/wiki/Available-products" TargetMode="External"/><Relationship Id="rId23" Type="http://schemas.openxmlformats.org/officeDocument/2006/relationships/hyperlink" Target="https://search.earthdata.nasa.gov/search/granules?p=C2102664483-LPDAAC_ECS&amp;pg%5b0%5d%5bv%5d=f&amp;pg%5b0%5d%5bgsk%5d=-start_date&amp;sp%5b0%5d=-57.83455%2C49.7664&amp;hdr=1%2Bto%2B30%2Bmeters!100%2Bto%2B250%2Bmeters&amp;tl=1672241606!3!!&amp;fsm0=Vegetation&amp;fst0=Biosphere&amp;lat=49.645206004936476&amp;long=-60.137284219264984&amp;zoom=6" TargetMode="External"/><Relationship Id="rId28" Type="http://schemas.openxmlformats.org/officeDocument/2006/relationships/hyperlink" Target="https://www.worldclim.org/data/worldclim21.html" TargetMode="External"/><Relationship Id="rId10" Type="http://schemas.openxmlformats.org/officeDocument/2006/relationships/hyperlink" Target="https://lpdaac.usgs.gov/products/glance30v001/" TargetMode="External"/><Relationship Id="rId19" Type="http://schemas.openxmlformats.org/officeDocument/2006/relationships/hyperlink" Target="ftp://ftp.nrcan.gc.ca/pub/outgoing/North_America_Historical_Grids/geotif" TargetMode="External"/><Relationship Id="rId31" Type="http://schemas.openxmlformats.org/officeDocument/2006/relationships/vmlDrawing" Target="../drawings/vmlDrawing3.vml"/><Relationship Id="rId4" Type="http://schemas.openxmlformats.org/officeDocument/2006/relationships/hyperlink" Target="https://search.earthdata.nasa.gov/search/granules?p=C1908350066-LPDAAC_ECS&amp;pg%5b0%5d%5bv%5d=f&amp;pg%5b0%5d%5bgsk%5d=-start_date&amp;sp%5b0%5d=-53.87695%2C48.55457&amp;hdr=1%2Bto%2B30%2Bmeters&amp;fi=GEDI&amp;as%5binstrument%5d%5b0%5d=GEDI&amp;tl=1672327536.931!3!!&amp;lat=49.32976112965171&amp;long=-59.73925781249999&amp;zoom=5%20%20https://lpdaac.usgs.gov/products/gedi02_bv002/" TargetMode="External"/><Relationship Id="rId9" Type="http://schemas.openxmlformats.org/officeDocument/2006/relationships/hyperlink" Target="https://soilgrids.org/" TargetMode="External"/><Relationship Id="rId14" Type="http://schemas.openxmlformats.org/officeDocument/2006/relationships/hyperlink" Target="https://espa.cr.usgs.gov/" TargetMode="External"/><Relationship Id="rId22" Type="http://schemas.openxmlformats.org/officeDocument/2006/relationships/hyperlink" Target="https://glad.umd.edu/dataset/gedi" TargetMode="External"/><Relationship Id="rId27" Type="http://schemas.openxmlformats.org/officeDocument/2006/relationships/hyperlink" Target="ftp://ftp.nrcan.gc.ca/pub/outgoing/North_America_Historical_Grids/geotif" TargetMode="External"/><Relationship Id="rId30" Type="http://schemas.openxmlformats.org/officeDocument/2006/relationships/hyperlink" Target="https://search.earthdata.nasa.gov/search/granules?p=C2102664483-LPDAAC_ECS&amp;pg%5b0%5d%5bv%5d=f&amp;pg%5b0%5d%5bgsk%5d=-start_date&amp;sp%5b0%5d=-57.83455%2C49.7664&amp;hdr=1%2Bto%2B30%2Bmeters!100%2Bto%2B250%2Bmeters&amp;tl=1672241606!3!!&amp;fsm0=Vegetation&amp;fst0=Biosphere&amp;lat=49.645206004936476&amp;long=-60.137284219264984&amp;zoom=6" TargetMode="External"/><Relationship Id="rId8" Type="http://schemas.openxmlformats.org/officeDocument/2006/relationships/hyperlink" Target="https://soilgrids.or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open.canada.ca/data/en/dataset/7f245e4d-76c2-4caa-951a-45d1d2051333" TargetMode="External"/><Relationship Id="rId13" Type="http://schemas.openxmlformats.org/officeDocument/2006/relationships/hyperlink" Target="https://www.worldclim.org/data/worldclim21.html" TargetMode="External"/><Relationship Id="rId18" Type="http://schemas.openxmlformats.org/officeDocument/2006/relationships/hyperlink" Target="https://lpdaac.usgs.gov/products/mslsp30nav011/" TargetMode="External"/><Relationship Id="rId3" Type="http://schemas.openxmlformats.org/officeDocument/2006/relationships/hyperlink" Target="https://open.canada.ca/data/en/dataset/7f245e4d-76c2-4caa-951a-45d1d2051333" TargetMode="External"/><Relationship Id="rId21" Type="http://schemas.openxmlformats.org/officeDocument/2006/relationships/comments" Target="../comments4.xml"/><Relationship Id="rId7" Type="http://schemas.openxmlformats.org/officeDocument/2006/relationships/hyperlink" Target="ftp://ftp.nrcan.gc.ca/pub/outgoing/North_America_Historical_Grids/geotif" TargetMode="External"/><Relationship Id="rId12" Type="http://schemas.openxmlformats.org/officeDocument/2006/relationships/hyperlink" Target="https://www.worldclim.org/data/worldclim21.html" TargetMode="External"/><Relationship Id="rId17" Type="http://schemas.openxmlformats.org/officeDocument/2006/relationships/hyperlink" Target="https://data.4tu.nl/articles/_/14572929/1" TargetMode="External"/><Relationship Id="rId2" Type="http://schemas.openxmlformats.org/officeDocument/2006/relationships/hyperlink" Target="https://search.earthdata.nasa.gov/search/granules/collection-details?p=C2527691623-LPDAAC_ECS&amp;pg%5b0%5d%5bv%5d=f&amp;pg%5b0%5d%5bgsk%5d=-start_date&amp;sp%5b0%5d=-53.92969%2C48.66356&amp;hdr=1%2Bto%2B30%2Bmeters!100%2Bto%2B250%2Bmeters&amp;tl=1672241606.541!3!!&amp;fsm0=Vegetation&amp;fst0=Biosphere&amp;lat=49.2275390625&amp;long=-56.8037109375&amp;zoom=6" TargetMode="External"/><Relationship Id="rId16" Type="http://schemas.openxmlformats.org/officeDocument/2006/relationships/hyperlink" Target="https://daac.ornl.gov/cgi-bin/dsviewer.pl?ds_id=1763" TargetMode="External"/><Relationship Id="rId20" Type="http://schemas.openxmlformats.org/officeDocument/2006/relationships/vmlDrawing" Target="../drawings/vmlDrawing4.vml"/><Relationship Id="rId1" Type="http://schemas.openxmlformats.org/officeDocument/2006/relationships/hyperlink" Target="About%20the%20datasets.docx" TargetMode="External"/><Relationship Id="rId6" Type="http://schemas.openxmlformats.org/officeDocument/2006/relationships/hyperlink" Target="ftp://ftp.nrcan.gc.ca/pub/outgoing/North_America_Historical_Grids/geotif" TargetMode="External"/><Relationship Id="rId11" Type="http://schemas.openxmlformats.org/officeDocument/2006/relationships/hyperlink" Target="https://search.earthdata.nasa.gov/search/granules?p=C2102664483-LPDAAC_ECS&amp;pg%5b0%5d%5bv%5d=f&amp;pg%5b0%5d%5bgsk%5d=-start_date&amp;sp%5b0%5d=-57.83455%2C49.7664&amp;hdr=1%2Bto%2B30%2Bmeters!100%2Bto%2B250%2Bmeters&amp;tl=1672241606!3!!&amp;fsm0=Vegetation&amp;fst0=Biosphere&amp;lat=49.645206004936476&amp;long=-60.137284219264984&amp;zoom=6" TargetMode="External"/><Relationship Id="rId5" Type="http://schemas.openxmlformats.org/officeDocument/2006/relationships/hyperlink" Target="https://lpdaac.usgs.gov/products/glance30v001/" TargetMode="External"/><Relationship Id="rId15" Type="http://schemas.openxmlformats.org/officeDocument/2006/relationships/hyperlink" Target="https://www.worldclim.org/data/worldclim21.html" TargetMode="External"/><Relationship Id="rId10" Type="http://schemas.openxmlformats.org/officeDocument/2006/relationships/hyperlink" Target="https://glad.umd.edu/dataset/gedi" TargetMode="External"/><Relationship Id="rId19" Type="http://schemas.openxmlformats.org/officeDocument/2006/relationships/hyperlink" Target="https://search.earthdata.nasa.gov/search/granules?p=C2102664483-LPDAAC_ECS&amp;pg%5b0%5d%5bv%5d=f&amp;pg%5b0%5d%5bgsk%5d=-start_date&amp;sp%5b0%5d=-57.83455%2C49.7664&amp;hdr=1%2Bto%2B30%2Bmeters!100%2Bto%2B250%2Bmeters&amp;tl=1672241606!3!!&amp;fsm0=Vegetation&amp;fst0=Biosphere&amp;lat=49.645206004936476&amp;long=-60.137284219264984&amp;zoom=6" TargetMode="External"/><Relationship Id="rId4" Type="http://schemas.openxmlformats.org/officeDocument/2006/relationships/hyperlink" Target="https://lpdaac.usgs.gov/products/mslsp30nav011/" TargetMode="External"/><Relationship Id="rId9" Type="http://schemas.openxmlformats.org/officeDocument/2006/relationships/hyperlink" Target="https://open.canada.ca/data/en/dataset/7f245e4d-76c2-4caa-951a-45d1d2051333" TargetMode="External"/><Relationship Id="rId14" Type="http://schemas.openxmlformats.org/officeDocument/2006/relationships/hyperlink" Target="ftp://ftp.nrcan.gc.ca/pub/outgoing/North_America_Historical_Grids/geotif" TargetMode="External"/><Relationship Id="rId22" Type="http://schemas.microsoft.com/office/2017/10/relationships/threadedComment" Target="../threadedComments/threadedComment4.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EAFAD-3713-EF4E-AB7A-ABE53C4DA4AA}">
  <dimension ref="A1:L25"/>
  <sheetViews>
    <sheetView zoomScale="125" workbookViewId="0">
      <selection activeCell="B13" sqref="B13"/>
    </sheetView>
  </sheetViews>
  <sheetFormatPr baseColWidth="10" defaultColWidth="17.5" defaultRowHeight="16"/>
  <cols>
    <col min="1" max="1" width="50.6640625" style="7" bestFit="1" customWidth="1"/>
    <col min="2" max="2" width="64.5" style="11" bestFit="1" customWidth="1"/>
    <col min="3" max="3" width="30.1640625" style="5" bestFit="1" customWidth="1"/>
    <col min="4" max="4" width="30.1640625" style="5" customWidth="1"/>
    <col min="5" max="5" width="14.83203125" style="10" bestFit="1" customWidth="1"/>
    <col min="6" max="6" width="30" style="18" bestFit="1" customWidth="1"/>
    <col min="7" max="7" width="16.83203125" style="3" bestFit="1" customWidth="1"/>
    <col min="8" max="8" width="12.5" style="3" bestFit="1" customWidth="1"/>
    <col min="9" max="9" width="29" style="7" bestFit="1" customWidth="1"/>
    <col min="10" max="10" width="29" style="12" bestFit="1" customWidth="1"/>
    <col min="11" max="11" width="29" style="5" bestFit="1" customWidth="1"/>
  </cols>
  <sheetData>
    <row r="1" spans="1:12" ht="17">
      <c r="A1" s="6" t="s">
        <v>0</v>
      </c>
      <c r="B1" s="21" t="s">
        <v>1</v>
      </c>
      <c r="C1" s="14" t="s">
        <v>3</v>
      </c>
      <c r="D1" s="14" t="s">
        <v>42</v>
      </c>
      <c r="E1" s="15" t="s">
        <v>2</v>
      </c>
      <c r="F1" s="56" t="s">
        <v>4</v>
      </c>
      <c r="G1" s="4" t="s">
        <v>6</v>
      </c>
      <c r="H1" s="4" t="s">
        <v>7</v>
      </c>
      <c r="I1" s="8" t="s">
        <v>13</v>
      </c>
      <c r="J1" s="13" t="s">
        <v>40</v>
      </c>
      <c r="K1" s="23" t="s">
        <v>74</v>
      </c>
    </row>
    <row r="2" spans="1:12" ht="102">
      <c r="A2" s="7" t="s">
        <v>5</v>
      </c>
      <c r="B2" s="11" t="s">
        <v>8</v>
      </c>
      <c r="C2" s="5" t="s">
        <v>9</v>
      </c>
      <c r="D2" s="16" t="s">
        <v>43</v>
      </c>
      <c r="E2" s="10" t="s">
        <v>17</v>
      </c>
      <c r="F2" s="18" t="s">
        <v>10</v>
      </c>
      <c r="G2" s="3">
        <v>1970</v>
      </c>
      <c r="H2" s="3">
        <v>2000</v>
      </c>
      <c r="I2" s="7" t="s">
        <v>14</v>
      </c>
      <c r="K2" s="14" t="s">
        <v>75</v>
      </c>
      <c r="L2" s="30" t="s">
        <v>186</v>
      </c>
    </row>
    <row r="3" spans="1:12" ht="17">
      <c r="A3" s="7" t="s">
        <v>11</v>
      </c>
      <c r="B3" s="11" t="s">
        <v>12</v>
      </c>
      <c r="C3" s="5" t="s">
        <v>15</v>
      </c>
      <c r="D3" s="16" t="s">
        <v>43</v>
      </c>
      <c r="E3" s="10" t="s">
        <v>17</v>
      </c>
      <c r="F3" s="18" t="s">
        <v>16</v>
      </c>
      <c r="G3" s="3">
        <v>1960</v>
      </c>
      <c r="H3" s="3">
        <v>2018</v>
      </c>
      <c r="I3" s="7" t="s">
        <v>14</v>
      </c>
      <c r="K3" s="5" t="s">
        <v>76</v>
      </c>
    </row>
    <row r="4" spans="1:12" ht="51">
      <c r="A4" s="7" t="s">
        <v>22</v>
      </c>
      <c r="B4" s="11" t="s">
        <v>23</v>
      </c>
      <c r="C4" s="5" t="s">
        <v>19</v>
      </c>
      <c r="D4" s="16" t="s">
        <v>43</v>
      </c>
      <c r="E4" s="10" t="s">
        <v>18</v>
      </c>
      <c r="F4" s="18" t="s">
        <v>24</v>
      </c>
      <c r="G4" s="3">
        <v>1930</v>
      </c>
      <c r="H4" s="3" t="s">
        <v>21</v>
      </c>
      <c r="I4" s="7" t="s">
        <v>20</v>
      </c>
      <c r="K4" s="14" t="s">
        <v>75</v>
      </c>
    </row>
    <row r="5" spans="1:12" ht="17">
      <c r="A5" s="9" t="s">
        <v>26</v>
      </c>
      <c r="B5" s="22" t="s">
        <v>25</v>
      </c>
      <c r="C5" s="5" t="s">
        <v>27</v>
      </c>
      <c r="D5" s="16"/>
      <c r="E5" s="10" t="s">
        <v>27</v>
      </c>
      <c r="F5" s="18" t="s">
        <v>27</v>
      </c>
      <c r="G5" s="3" t="s">
        <v>27</v>
      </c>
      <c r="H5" s="3" t="s">
        <v>27</v>
      </c>
      <c r="I5" s="7" t="s">
        <v>27</v>
      </c>
    </row>
    <row r="6" spans="1:12" ht="17">
      <c r="A6" s="7" t="s">
        <v>28</v>
      </c>
      <c r="B6" s="11" t="s">
        <v>29</v>
      </c>
      <c r="C6" s="5" t="s">
        <v>30</v>
      </c>
      <c r="D6" s="16" t="s">
        <v>43</v>
      </c>
      <c r="E6" s="10" t="s">
        <v>31</v>
      </c>
      <c r="F6" s="18" t="s">
        <v>32</v>
      </c>
      <c r="G6" s="3" t="s">
        <v>33</v>
      </c>
      <c r="H6" s="3" t="s">
        <v>33</v>
      </c>
      <c r="I6" s="7" t="s">
        <v>34</v>
      </c>
    </row>
    <row r="7" spans="1:12" ht="51">
      <c r="A7" s="7" t="s">
        <v>35</v>
      </c>
      <c r="B7" s="11" t="s">
        <v>34</v>
      </c>
      <c r="C7" s="5" t="s">
        <v>36</v>
      </c>
      <c r="D7" s="17" t="s">
        <v>44</v>
      </c>
      <c r="E7" s="10" t="s">
        <v>37</v>
      </c>
      <c r="K7" s="14" t="s">
        <v>77</v>
      </c>
    </row>
    <row r="8" spans="1:12" ht="51">
      <c r="A8" s="7" t="s">
        <v>38</v>
      </c>
      <c r="B8" s="11" t="s">
        <v>39</v>
      </c>
      <c r="C8" s="5" t="s">
        <v>45</v>
      </c>
      <c r="D8" s="17" t="s">
        <v>46</v>
      </c>
      <c r="E8" s="10" t="s">
        <v>41</v>
      </c>
      <c r="J8" s="12" t="s">
        <v>47</v>
      </c>
      <c r="K8" s="5" t="s">
        <v>34</v>
      </c>
    </row>
    <row r="9" spans="1:12" ht="34">
      <c r="A9" s="7" t="s">
        <v>48</v>
      </c>
      <c r="B9" s="11" t="s">
        <v>49</v>
      </c>
      <c r="C9" s="5" t="s">
        <v>51</v>
      </c>
      <c r="D9" s="5" t="s">
        <v>50</v>
      </c>
      <c r="E9" s="10" t="s">
        <v>18</v>
      </c>
      <c r="F9" s="18" t="s">
        <v>305</v>
      </c>
      <c r="K9" s="14" t="s">
        <v>77</v>
      </c>
    </row>
    <row r="10" spans="1:12" ht="85">
      <c r="A10" s="7" t="s">
        <v>52</v>
      </c>
      <c r="B10" s="11" t="s">
        <v>53</v>
      </c>
      <c r="C10" s="5" t="s">
        <v>9</v>
      </c>
      <c r="D10" s="16" t="s">
        <v>43</v>
      </c>
      <c r="E10" s="10" t="s">
        <v>18</v>
      </c>
      <c r="F10" s="18" t="s">
        <v>54</v>
      </c>
      <c r="G10" s="3" t="s">
        <v>55</v>
      </c>
      <c r="K10" s="5" t="s">
        <v>78</v>
      </c>
    </row>
    <row r="11" spans="1:12" ht="17">
      <c r="A11" s="7" t="s">
        <v>56</v>
      </c>
      <c r="B11" s="11" t="s">
        <v>57</v>
      </c>
      <c r="C11" s="5" t="s">
        <v>58</v>
      </c>
      <c r="D11" s="19" t="s">
        <v>59</v>
      </c>
      <c r="E11" s="10" t="s">
        <v>18</v>
      </c>
      <c r="F11" s="18" t="s">
        <v>60</v>
      </c>
      <c r="G11" s="3" t="s">
        <v>34</v>
      </c>
      <c r="H11" s="3" t="s">
        <v>61</v>
      </c>
      <c r="K11" s="14" t="s">
        <v>77</v>
      </c>
    </row>
    <row r="12" spans="1:12" ht="34">
      <c r="A12" s="7" t="s">
        <v>63</v>
      </c>
      <c r="B12" s="11" t="s">
        <v>62</v>
      </c>
      <c r="C12" s="5" t="s">
        <v>64</v>
      </c>
      <c r="D12" s="16" t="s">
        <v>43</v>
      </c>
      <c r="E12" s="10" t="s">
        <v>18</v>
      </c>
      <c r="G12" s="3" t="s">
        <v>65</v>
      </c>
      <c r="H12" s="3">
        <v>2100</v>
      </c>
      <c r="I12" s="7" t="s">
        <v>66</v>
      </c>
      <c r="J12" s="12" t="s">
        <v>67</v>
      </c>
      <c r="K12" s="5" t="s">
        <v>79</v>
      </c>
    </row>
    <row r="13" spans="1:12" ht="53">
      <c r="A13" s="20" t="s">
        <v>69</v>
      </c>
      <c r="B13" s="11" t="s">
        <v>68</v>
      </c>
      <c r="K13" s="5" t="s">
        <v>34</v>
      </c>
    </row>
    <row r="14" spans="1:12" ht="17">
      <c r="A14" s="7" t="s">
        <v>70</v>
      </c>
      <c r="B14" s="11" t="s">
        <v>71</v>
      </c>
      <c r="C14" s="5" t="s">
        <v>72</v>
      </c>
      <c r="D14" s="16" t="s">
        <v>43</v>
      </c>
      <c r="E14" s="10" t="s">
        <v>18</v>
      </c>
      <c r="F14" s="18" t="s">
        <v>73</v>
      </c>
      <c r="K14" s="5" t="s">
        <v>78</v>
      </c>
    </row>
    <row r="15" spans="1:12">
      <c r="A15" s="6" t="s">
        <v>80</v>
      </c>
      <c r="B15" s="21"/>
      <c r="C15" s="14"/>
      <c r="D15" s="14"/>
      <c r="E15" s="15"/>
      <c r="F15" s="56"/>
      <c r="G15" s="4"/>
      <c r="H15" s="4"/>
      <c r="I15" s="8"/>
      <c r="J15" s="13"/>
      <c r="K15" s="23"/>
    </row>
    <row r="16" spans="1:12" ht="17">
      <c r="A16" s="7" t="s">
        <v>81</v>
      </c>
      <c r="B16" s="11" t="s">
        <v>82</v>
      </c>
      <c r="D16" s="5" t="s">
        <v>83</v>
      </c>
      <c r="E16" s="10" t="s">
        <v>84</v>
      </c>
    </row>
    <row r="17" spans="1:9" ht="119">
      <c r="A17" s="7" t="s">
        <v>88</v>
      </c>
      <c r="B17" s="11" t="s">
        <v>89</v>
      </c>
      <c r="C17" s="5" t="s">
        <v>85</v>
      </c>
      <c r="D17" s="5" t="s">
        <v>83</v>
      </c>
      <c r="E17" s="10" t="s">
        <v>84</v>
      </c>
    </row>
    <row r="18" spans="1:9" ht="34">
      <c r="C18" s="5" t="s">
        <v>105</v>
      </c>
    </row>
    <row r="19" spans="1:9" ht="17">
      <c r="A19" s="7" t="s">
        <v>100</v>
      </c>
      <c r="B19" s="11" t="s">
        <v>101</v>
      </c>
      <c r="C19" s="5" t="s">
        <v>106</v>
      </c>
    </row>
    <row r="20" spans="1:9" ht="17">
      <c r="A20" s="7" t="s">
        <v>86</v>
      </c>
      <c r="B20" s="11" t="s">
        <v>87</v>
      </c>
      <c r="F20" s="18" t="s">
        <v>107</v>
      </c>
    </row>
    <row r="21" spans="1:9" ht="17">
      <c r="A21" s="7" t="s">
        <v>90</v>
      </c>
      <c r="B21" s="11" t="s">
        <v>91</v>
      </c>
      <c r="C21" s="5" t="s">
        <v>92</v>
      </c>
      <c r="D21" s="5" t="s">
        <v>83</v>
      </c>
      <c r="E21" s="10" t="s">
        <v>84</v>
      </c>
      <c r="F21" s="18" t="s">
        <v>93</v>
      </c>
      <c r="H21" s="3">
        <v>2022</v>
      </c>
      <c r="I21" s="7" t="s">
        <v>94</v>
      </c>
    </row>
    <row r="22" spans="1:9" ht="51">
      <c r="A22" s="7" t="s">
        <v>95</v>
      </c>
      <c r="B22" s="11" t="s">
        <v>99</v>
      </c>
      <c r="C22" s="5" t="s">
        <v>98</v>
      </c>
      <c r="D22" s="5" t="s">
        <v>83</v>
      </c>
      <c r="E22" s="10" t="s">
        <v>84</v>
      </c>
      <c r="F22" s="18" t="s">
        <v>96</v>
      </c>
      <c r="G22" s="3">
        <v>1974</v>
      </c>
      <c r="H22" s="3">
        <v>2022</v>
      </c>
      <c r="I22" s="7" t="s">
        <v>97</v>
      </c>
    </row>
    <row r="23" spans="1:9" ht="17">
      <c r="A23" s="7" t="s">
        <v>102</v>
      </c>
      <c r="B23" s="11" t="s">
        <v>103</v>
      </c>
      <c r="C23" s="5" t="s">
        <v>104</v>
      </c>
    </row>
    <row r="24" spans="1:9">
      <c r="A24" s="7" t="s">
        <v>198</v>
      </c>
    </row>
    <row r="25" spans="1:9">
      <c r="A25" s="7" t="s">
        <v>197</v>
      </c>
    </row>
  </sheetData>
  <hyperlinks>
    <hyperlink ref="B5" r:id="rId1" xr:uid="{75E6438D-7706-DE42-9E38-B79FC705EA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4E792-5E87-AD45-9D02-CDD373EDE6D4}">
  <dimension ref="A1:M16"/>
  <sheetViews>
    <sheetView topLeftCell="A5" workbookViewId="0">
      <pane xSplit="1" topLeftCell="F1" activePane="topRight" state="frozen"/>
      <selection pane="topRight" activeCell="A3" sqref="A3"/>
    </sheetView>
  </sheetViews>
  <sheetFormatPr baseColWidth="10" defaultColWidth="17.5" defaultRowHeight="16"/>
  <cols>
    <col min="1" max="1" width="75.1640625" style="7" bestFit="1" customWidth="1"/>
    <col min="2" max="2" width="66.1640625" style="7" customWidth="1"/>
    <col min="3" max="4" width="64.5" style="11" customWidth="1"/>
    <col min="5" max="5" width="30.1640625" style="5" bestFit="1" customWidth="1"/>
    <col min="6" max="6" width="30.1640625" style="5" customWidth="1"/>
    <col min="7" max="7" width="14.83203125" style="10" customWidth="1"/>
    <col min="8" max="8" width="30" style="1" bestFit="1" customWidth="1"/>
    <col min="9" max="9" width="16.83203125" style="3" customWidth="1"/>
    <col min="10" max="10" width="24" style="3" bestFit="1" customWidth="1"/>
    <col min="11" max="11" width="29" style="7" customWidth="1"/>
    <col min="12" max="12" width="29" style="25" customWidth="1"/>
    <col min="13" max="13" width="30.1640625" style="5" bestFit="1" customWidth="1"/>
  </cols>
  <sheetData>
    <row r="1" spans="1:13" ht="17">
      <c r="A1" s="6" t="s">
        <v>0</v>
      </c>
      <c r="B1" s="6" t="s">
        <v>112</v>
      </c>
      <c r="C1" s="21" t="s">
        <v>1</v>
      </c>
      <c r="D1" s="21" t="s">
        <v>115</v>
      </c>
      <c r="E1" s="14" t="s">
        <v>3</v>
      </c>
      <c r="F1" s="14" t="s">
        <v>42</v>
      </c>
      <c r="G1" s="15" t="s">
        <v>2</v>
      </c>
      <c r="H1" s="2" t="s">
        <v>4</v>
      </c>
      <c r="I1" s="4" t="s">
        <v>6</v>
      </c>
      <c r="J1" s="4" t="s">
        <v>7</v>
      </c>
      <c r="K1" s="8" t="s">
        <v>13</v>
      </c>
      <c r="L1" s="26" t="s">
        <v>40</v>
      </c>
      <c r="M1" s="14" t="s">
        <v>187</v>
      </c>
    </row>
    <row r="2" spans="1:13" ht="85">
      <c r="A2" s="7" t="s">
        <v>130</v>
      </c>
      <c r="B2" s="7" t="s">
        <v>111</v>
      </c>
      <c r="C2" s="11" t="s">
        <v>108</v>
      </c>
      <c r="D2" s="22" t="s">
        <v>116</v>
      </c>
      <c r="E2" s="5" t="s">
        <v>109</v>
      </c>
      <c r="F2" s="16"/>
      <c r="G2" s="10" t="s">
        <v>113</v>
      </c>
      <c r="H2" s="1" t="s">
        <v>110</v>
      </c>
      <c r="J2" s="24">
        <v>44350</v>
      </c>
      <c r="L2" s="25" t="s">
        <v>114</v>
      </c>
      <c r="M2" s="23" t="s">
        <v>189</v>
      </c>
    </row>
    <row r="3" spans="1:13" ht="102">
      <c r="A3" s="7" t="s">
        <v>117</v>
      </c>
      <c r="B3" s="27" t="s">
        <v>118</v>
      </c>
      <c r="C3" s="22" t="s">
        <v>121</v>
      </c>
      <c r="D3" s="22" t="s">
        <v>122</v>
      </c>
      <c r="E3" s="5" t="s">
        <v>120</v>
      </c>
      <c r="F3" s="16"/>
      <c r="G3" s="10" t="s">
        <v>135</v>
      </c>
      <c r="H3" s="1" t="s">
        <v>119</v>
      </c>
      <c r="J3" s="3">
        <v>2019</v>
      </c>
      <c r="M3" s="23" t="s">
        <v>193</v>
      </c>
    </row>
    <row r="4" spans="1:13" ht="85">
      <c r="A4" s="7" t="s">
        <v>124</v>
      </c>
      <c r="B4" s="27" t="s">
        <v>125</v>
      </c>
      <c r="C4" s="22" t="s">
        <v>126</v>
      </c>
      <c r="D4" s="22" t="s">
        <v>127</v>
      </c>
      <c r="E4" s="5" t="s">
        <v>123</v>
      </c>
      <c r="F4" s="16"/>
      <c r="G4" s="10" t="s">
        <v>135</v>
      </c>
      <c r="H4" s="1" t="s">
        <v>119</v>
      </c>
      <c r="J4" s="3">
        <v>2019</v>
      </c>
      <c r="M4" s="5" t="s">
        <v>190</v>
      </c>
    </row>
    <row r="5" spans="1:13" ht="102">
      <c r="A5" s="28" t="s">
        <v>129</v>
      </c>
      <c r="B5" s="29" t="s">
        <v>131</v>
      </c>
      <c r="C5" s="22" t="s">
        <v>132</v>
      </c>
      <c r="D5" s="22" t="s">
        <v>133</v>
      </c>
      <c r="E5" s="5" t="s">
        <v>128</v>
      </c>
      <c r="F5" s="16"/>
      <c r="G5" s="10" t="s">
        <v>113</v>
      </c>
      <c r="H5" s="1" t="s">
        <v>110</v>
      </c>
      <c r="J5" s="3" t="s">
        <v>134</v>
      </c>
      <c r="M5" s="5" t="s">
        <v>194</v>
      </c>
    </row>
    <row r="6" spans="1:13" ht="102">
      <c r="A6" s="7" t="s">
        <v>136</v>
      </c>
      <c r="B6" s="27" t="s">
        <v>141</v>
      </c>
      <c r="C6" s="22" t="s">
        <v>137</v>
      </c>
      <c r="D6" s="22" t="s">
        <v>140</v>
      </c>
      <c r="E6" s="5" t="s">
        <v>139</v>
      </c>
      <c r="F6" s="16"/>
      <c r="G6" s="10" t="s">
        <v>135</v>
      </c>
      <c r="H6" s="18" t="s">
        <v>138</v>
      </c>
      <c r="J6" s="3">
        <v>2000</v>
      </c>
      <c r="M6" s="5" t="s">
        <v>195</v>
      </c>
    </row>
    <row r="7" spans="1:13" ht="85">
      <c r="A7" s="7" t="s">
        <v>145</v>
      </c>
      <c r="B7" s="7" t="s">
        <v>146</v>
      </c>
      <c r="C7" s="11" t="s">
        <v>144</v>
      </c>
      <c r="D7" s="22" t="s">
        <v>143</v>
      </c>
      <c r="E7" s="5" t="s">
        <v>142</v>
      </c>
      <c r="F7" s="17"/>
      <c r="G7" s="10" t="s">
        <v>147</v>
      </c>
      <c r="H7" s="1" t="s">
        <v>148</v>
      </c>
      <c r="J7" s="24">
        <v>44781</v>
      </c>
      <c r="M7" s="5" t="s">
        <v>195</v>
      </c>
    </row>
    <row r="8" spans="1:13" ht="102">
      <c r="A8" s="7" t="s">
        <v>152</v>
      </c>
      <c r="B8" s="27" t="s">
        <v>153</v>
      </c>
      <c r="C8" s="11" t="s">
        <v>149</v>
      </c>
      <c r="D8" s="22" t="s">
        <v>151</v>
      </c>
      <c r="E8" s="5" t="s">
        <v>150</v>
      </c>
      <c r="F8" s="17"/>
      <c r="G8" s="10" t="s">
        <v>154</v>
      </c>
      <c r="H8" s="18" t="s">
        <v>138</v>
      </c>
      <c r="J8" s="3">
        <v>2000</v>
      </c>
      <c r="M8" s="5" t="s">
        <v>195</v>
      </c>
    </row>
    <row r="9" spans="1:13" ht="102">
      <c r="A9" s="7" t="s">
        <v>155</v>
      </c>
      <c r="B9" s="27" t="s">
        <v>168</v>
      </c>
      <c r="C9" s="11" t="s">
        <v>158</v>
      </c>
      <c r="D9" s="22" t="s">
        <v>159</v>
      </c>
      <c r="E9" s="5" t="s">
        <v>157</v>
      </c>
      <c r="G9" s="10" t="s">
        <v>154</v>
      </c>
      <c r="H9" s="1" t="s">
        <v>169</v>
      </c>
      <c r="J9" s="24">
        <v>44774</v>
      </c>
      <c r="M9" s="5" t="s">
        <v>195</v>
      </c>
    </row>
    <row r="10" spans="1:13" ht="102">
      <c r="A10" s="7" t="s">
        <v>166</v>
      </c>
      <c r="B10" s="7" t="s">
        <v>166</v>
      </c>
      <c r="C10" s="11" t="s">
        <v>160</v>
      </c>
      <c r="D10" s="22" t="s">
        <v>161</v>
      </c>
      <c r="E10" s="5" t="s">
        <v>156</v>
      </c>
      <c r="F10" s="16"/>
      <c r="G10" s="10" t="s">
        <v>147</v>
      </c>
      <c r="H10" s="1" t="s">
        <v>148</v>
      </c>
      <c r="J10" s="24">
        <v>44781</v>
      </c>
      <c r="M10" s="5" t="s">
        <v>191</v>
      </c>
    </row>
    <row r="11" spans="1:13" ht="102">
      <c r="A11" s="7" t="s">
        <v>167</v>
      </c>
      <c r="B11" s="7" t="s">
        <v>165</v>
      </c>
      <c r="C11" s="11" t="s">
        <v>162</v>
      </c>
      <c r="D11" s="22" t="s">
        <v>163</v>
      </c>
      <c r="E11" s="5" t="s">
        <v>164</v>
      </c>
      <c r="F11" s="19"/>
      <c r="G11" s="10" t="s">
        <v>147</v>
      </c>
      <c r="H11" s="1" t="s">
        <v>148</v>
      </c>
      <c r="J11" s="24">
        <v>44781</v>
      </c>
      <c r="M11" s="5" t="s">
        <v>191</v>
      </c>
    </row>
    <row r="12" spans="1:13" ht="102">
      <c r="A12" s="7" t="s">
        <v>170</v>
      </c>
      <c r="B12" s="27" t="s">
        <v>176</v>
      </c>
      <c r="C12" s="11" t="s">
        <v>171</v>
      </c>
      <c r="D12" s="22" t="s">
        <v>172</v>
      </c>
      <c r="E12" s="5" t="s">
        <v>173</v>
      </c>
      <c r="F12" s="16"/>
      <c r="G12" s="10" t="s">
        <v>154</v>
      </c>
      <c r="H12" s="1" t="s">
        <v>174</v>
      </c>
      <c r="J12" s="3" t="s">
        <v>175</v>
      </c>
      <c r="M12" s="5" t="s">
        <v>192</v>
      </c>
    </row>
    <row r="13" spans="1:13" ht="136">
      <c r="A13" s="7" t="s">
        <v>177</v>
      </c>
      <c r="B13" s="27" t="s">
        <v>178</v>
      </c>
      <c r="C13" s="11" t="s">
        <v>182</v>
      </c>
      <c r="D13" s="22" t="s">
        <v>179</v>
      </c>
      <c r="E13" s="5" t="s">
        <v>180</v>
      </c>
      <c r="G13" s="10" t="s">
        <v>154</v>
      </c>
      <c r="H13" s="1" t="s">
        <v>181</v>
      </c>
      <c r="J13" s="3">
        <v>2022</v>
      </c>
      <c r="L13" s="25" t="s">
        <v>183</v>
      </c>
      <c r="M13" s="23" t="s">
        <v>188</v>
      </c>
    </row>
    <row r="14" spans="1:13" ht="17">
      <c r="A14" s="7" t="s">
        <v>290</v>
      </c>
      <c r="B14" s="27"/>
      <c r="D14" s="22" t="s">
        <v>292</v>
      </c>
      <c r="M14" s="23"/>
    </row>
    <row r="15" spans="1:13" ht="17">
      <c r="A15" s="7" t="s">
        <v>184</v>
      </c>
      <c r="B15" s="7" t="s">
        <v>34</v>
      </c>
      <c r="E15" s="5" t="s">
        <v>201</v>
      </c>
      <c r="G15" s="10" t="s">
        <v>200</v>
      </c>
      <c r="H15" s="1" t="s">
        <v>259</v>
      </c>
    </row>
    <row r="16" spans="1:13">
      <c r="A16" s="7" t="s">
        <v>185</v>
      </c>
      <c r="H16" s="1" t="s">
        <v>260</v>
      </c>
    </row>
  </sheetData>
  <hyperlinks>
    <hyperlink ref="D2" r:id="rId1" xr:uid="{5041B87F-33EB-C546-8C75-58A7B3EADC9A}"/>
    <hyperlink ref="D3" r:id="rId2" xr:uid="{370D94D2-CCC4-B847-B3AC-3EAF93A617CD}"/>
    <hyperlink ref="D4" r:id="rId3" xr:uid="{3A8FCA73-83EF-C547-8027-EC2AD637762F}"/>
    <hyperlink ref="D5" r:id="rId4" xr:uid="{D1B36BB4-70C6-8446-9C74-24B300DB0A3D}"/>
    <hyperlink ref="C6" r:id="rId5" display="https://search.earthdata.nasa.gov/search/granules?p=C1711961296-LPCLOUD&amp;pg[0][x]=2572429597!LPDAAC_ECS&amp;pg[0][v]=f&amp;pg[0][gsk]=-start_date&amp;g=G1726731593-LPCLOUD&amp;sp[0]=-57.9375%2C49.5657&amp;hdr=30%2Bto%2B100%2Bmeters!1%2Bto%2B30%2Bmeters!100%2Bto%2B250%2Bmeters&amp;tl=1672241606!3!!&amp;lat=47.61138861990497&amp;long=-64.1205325126648&amp;zoom=5" xr:uid="{E26CB3C5-1E30-B240-8FE1-AAFD9EC29BA7}"/>
    <hyperlink ref="D6" r:id="rId6" xr:uid="{AA0AFC68-09BB-514F-A832-49B3586E081F}"/>
    <hyperlink ref="D7" r:id="rId7" xr:uid="{C21C7DF5-77CD-0A4E-8EE7-B188F6544385}"/>
    <hyperlink ref="D8" r:id="rId8" xr:uid="{31748BDF-D960-D846-A1EC-9E0ECB372FD5}"/>
    <hyperlink ref="D9" r:id="rId9" xr:uid="{F87D6A0A-DDFD-B348-9FAC-10E4E990C380}"/>
    <hyperlink ref="D10" r:id="rId10" xr:uid="{4D5705FC-F84C-1D44-8B55-EB7065892036}"/>
    <hyperlink ref="D11" r:id="rId11" xr:uid="{E2582341-312D-054F-A8EF-FB45DBE5C320}"/>
    <hyperlink ref="D12" r:id="rId12" xr:uid="{499EE721-B1EC-E44B-9A7F-A0FDD872679E}"/>
    <hyperlink ref="D13" r:id="rId13" xr:uid="{0BB51C5A-764A-1E43-9BA4-978BA02400A7}"/>
    <hyperlink ref="C3" r:id="rId14" display="https://search.earthdata.nasa.gov/search/granules/collection-details?p=C2527691623-LPDAAC_ECS&amp;pg[0][v]=f&amp;pg[0][gsk]=-start_date&amp;sp[0]=-53.92969%2C48.66356&amp;hdr=1%2Bto%2B30%2Bmeters!100%2Bto%2B250%2Bmeters&amp;tl=1672241606.541!3!!&amp;fsm0=Vegetation&amp;fst0=Biosphere&amp;lat=49.2275390625&amp;long=-56.8037109375&amp;zoom=6" xr:uid="{0B5F205B-C12D-2140-9DE4-BBAA95AD317B}"/>
    <hyperlink ref="C5" r:id="rId15" display="https://search.earthdata.nasa.gov/search/granules?p=C194001241-LPDAAC_ECS&amp;pg[0][v]=f&amp;pg[0][gsk]=-start_date&amp;g=G2346238387-LPDAAC_ECS&amp;sp[0]=-57.74414%2C49.86509&amp;hdr=1%2Bto%2B30%2Bmeters!100%2Bto%2B250%2Bmeters&amp;tl=1672241606.541!3!!&amp;fsm0=Vegetation&amp;fst0=Biosphere&amp;lat=44.921171900000004&amp;long=-50.599801799999995&amp;zoom=4" xr:uid="{E494D685-F9FC-F84B-88C7-56DB5C1DBF7A}"/>
    <hyperlink ref="C4" r:id="rId16" display="https://search.earthdata.nasa.gov/search/granules?p=C2102664483-LPDAAC_ECS&amp;pg[0][v]=f&amp;pg[0][gsk]=-start_date&amp;sp[0]=-57.83455%2C49.7664&amp;hdr=1%2Bto%2B30%2Bmeters!100%2Bto%2B250%2Bmeters&amp;tl=1672241606.541!3!!&amp;fsm0=Vegetation&amp;fst0=Biosphere&amp;lat=49.645206004936476&amp;long=-60.137284219264984&amp;zoom=6" xr:uid="{17CD7F9E-F3A8-D14E-AE1D-4CEC14BB9C9D}"/>
  </hyperlinks>
  <pageMargins left="0.7" right="0.7" top="0.75" bottom="0.75" header="0.3" footer="0.3"/>
  <legacyDrawing r:id="rId1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1BE44-E033-A741-8310-2B47115ACEA4}">
  <dimension ref="A1:R66"/>
  <sheetViews>
    <sheetView topLeftCell="A2" zoomScale="85" workbookViewId="0">
      <pane xSplit="1" topLeftCell="B1" activePane="topRight" state="frozen"/>
      <selection pane="topRight" activeCell="E12" sqref="E12"/>
    </sheetView>
  </sheetViews>
  <sheetFormatPr baseColWidth="10" defaultRowHeight="16"/>
  <cols>
    <col min="1" max="1" width="25.83203125" style="57" bestFit="1" customWidth="1"/>
    <col min="2" max="2" width="35.6640625" style="32" customWidth="1"/>
    <col min="3" max="5" width="10.83203125" style="35"/>
    <col min="6" max="7" width="10.83203125" style="73"/>
    <col min="8" max="8" width="22.6640625" style="97" customWidth="1"/>
    <col min="9" max="9" width="13" style="31" bestFit="1" customWidth="1"/>
    <col min="10" max="10" width="27.33203125" style="31" bestFit="1" customWidth="1"/>
    <col min="11" max="12" width="27.33203125" style="31" customWidth="1"/>
    <col min="13" max="13" width="20.6640625" style="31" bestFit="1" customWidth="1"/>
    <col min="14" max="15" width="20.6640625" style="31" customWidth="1"/>
    <col min="16" max="16" width="20.6640625" style="82" customWidth="1"/>
    <col min="17" max="17" width="52.83203125" style="82" bestFit="1" customWidth="1"/>
    <col min="18" max="18" width="12.33203125" style="82" bestFit="1" customWidth="1"/>
    <col min="19" max="16384" width="10.83203125" style="82"/>
  </cols>
  <sheetData>
    <row r="1" spans="1:18" s="63" customFormat="1">
      <c r="A1" s="134" t="s">
        <v>196</v>
      </c>
      <c r="B1" s="133" t="s">
        <v>203</v>
      </c>
      <c r="C1" s="135" t="s">
        <v>208</v>
      </c>
      <c r="D1" s="135" t="s">
        <v>365</v>
      </c>
      <c r="E1" s="135" t="s">
        <v>366</v>
      </c>
      <c r="F1" s="133" t="s">
        <v>368</v>
      </c>
      <c r="G1" s="133" t="s">
        <v>369</v>
      </c>
      <c r="H1" s="136" t="s">
        <v>202</v>
      </c>
      <c r="I1" s="133" t="s">
        <v>204</v>
      </c>
      <c r="J1" s="133" t="s">
        <v>277</v>
      </c>
      <c r="K1" s="133" t="s">
        <v>267</v>
      </c>
      <c r="L1" s="133"/>
      <c r="M1" s="133" t="s">
        <v>266</v>
      </c>
      <c r="N1" s="133" t="s">
        <v>269</v>
      </c>
      <c r="O1" s="133" t="s">
        <v>288</v>
      </c>
    </row>
    <row r="2" spans="1:18" s="63" customFormat="1" ht="86" thickBot="1">
      <c r="A2" s="134"/>
      <c r="B2" s="133"/>
      <c r="C2" s="135"/>
      <c r="D2" s="137"/>
      <c r="E2" s="135"/>
      <c r="F2" s="138"/>
      <c r="G2" s="138"/>
      <c r="H2" s="136"/>
      <c r="I2" s="140"/>
      <c r="J2" s="133"/>
      <c r="K2" s="31" t="s">
        <v>338</v>
      </c>
      <c r="L2" s="31" t="s">
        <v>337</v>
      </c>
      <c r="M2" s="133"/>
      <c r="N2" s="133"/>
      <c r="O2" s="133"/>
    </row>
    <row r="3" spans="1:18" s="80" customFormat="1" ht="18" thickBot="1">
      <c r="A3" s="64" t="s">
        <v>335</v>
      </c>
      <c r="B3" s="65"/>
      <c r="C3" s="66"/>
      <c r="D3" s="66"/>
      <c r="E3" s="66"/>
      <c r="F3" s="101"/>
      <c r="G3" s="101"/>
      <c r="H3" s="98"/>
      <c r="I3" s="67"/>
      <c r="J3" s="67"/>
      <c r="K3" s="67"/>
      <c r="L3" s="67"/>
      <c r="M3" s="67"/>
      <c r="N3" s="67"/>
      <c r="O3" s="67"/>
    </row>
    <row r="4" spans="1:18" ht="34">
      <c r="A4" s="57" t="s">
        <v>205</v>
      </c>
      <c r="B4" s="32" t="s">
        <v>130</v>
      </c>
      <c r="C4" s="35" t="s">
        <v>209</v>
      </c>
      <c r="E4" s="35">
        <v>2021</v>
      </c>
      <c r="H4" s="136" t="s">
        <v>211</v>
      </c>
      <c r="I4" s="40" t="s">
        <v>44</v>
      </c>
      <c r="J4" s="139" t="s">
        <v>258</v>
      </c>
    </row>
    <row r="5" spans="1:18" ht="34">
      <c r="A5" s="57" t="s">
        <v>206</v>
      </c>
      <c r="B5" s="32" t="s">
        <v>130</v>
      </c>
      <c r="C5" s="35" t="s">
        <v>209</v>
      </c>
      <c r="E5" s="35">
        <v>2021</v>
      </c>
      <c r="H5" s="136"/>
      <c r="I5" s="41" t="s">
        <v>44</v>
      </c>
      <c r="J5" s="139"/>
    </row>
    <row r="6" spans="1:18" ht="34">
      <c r="A6" s="57" t="s">
        <v>219</v>
      </c>
      <c r="B6" s="32" t="s">
        <v>130</v>
      </c>
      <c r="C6" s="35" t="s">
        <v>209</v>
      </c>
      <c r="E6" s="35">
        <v>2021</v>
      </c>
      <c r="H6" s="136"/>
      <c r="I6" s="42" t="s">
        <v>44</v>
      </c>
      <c r="J6" s="139"/>
    </row>
    <row r="7" spans="1:18" ht="102">
      <c r="A7" s="59" t="s">
        <v>207</v>
      </c>
      <c r="B7" s="59" t="s">
        <v>117</v>
      </c>
      <c r="C7" s="96" t="s">
        <v>199</v>
      </c>
      <c r="D7" s="96">
        <v>2001</v>
      </c>
      <c r="E7" s="96">
        <v>2019</v>
      </c>
      <c r="F7" s="96" t="s">
        <v>367</v>
      </c>
      <c r="G7" s="96" t="s">
        <v>370</v>
      </c>
      <c r="H7" s="99" t="s">
        <v>210</v>
      </c>
      <c r="I7" s="79" t="s">
        <v>44</v>
      </c>
      <c r="J7" s="31" t="s">
        <v>268</v>
      </c>
      <c r="K7" s="31" t="s">
        <v>301</v>
      </c>
      <c r="M7" s="31" t="s">
        <v>302</v>
      </c>
    </row>
    <row r="8" spans="1:18" ht="68">
      <c r="A8" s="59" t="s">
        <v>212</v>
      </c>
      <c r="B8" s="59" t="s">
        <v>177</v>
      </c>
      <c r="C8" s="96" t="s">
        <v>215</v>
      </c>
      <c r="D8" s="96">
        <v>2019</v>
      </c>
      <c r="E8" s="96">
        <v>2022</v>
      </c>
      <c r="F8" s="96"/>
      <c r="G8" s="96" t="s">
        <v>370</v>
      </c>
      <c r="H8" s="99"/>
      <c r="I8" s="43" t="s">
        <v>44</v>
      </c>
      <c r="J8" s="81" t="s">
        <v>287</v>
      </c>
      <c r="K8" s="31" t="s">
        <v>281</v>
      </c>
      <c r="L8" s="31" t="s">
        <v>283</v>
      </c>
      <c r="N8" s="31" t="s">
        <v>270</v>
      </c>
      <c r="O8" s="31" t="s">
        <v>299</v>
      </c>
    </row>
    <row r="9" spans="1:18" ht="68">
      <c r="A9" s="58" t="s">
        <v>264</v>
      </c>
      <c r="B9" s="33" t="s">
        <v>244</v>
      </c>
      <c r="C9" s="36"/>
      <c r="D9" s="36"/>
      <c r="E9" s="36"/>
      <c r="F9" s="102"/>
      <c r="G9" s="102"/>
      <c r="H9" s="78"/>
      <c r="I9" s="55" t="s">
        <v>44</v>
      </c>
      <c r="J9" s="83"/>
    </row>
    <row r="10" spans="1:18" ht="85">
      <c r="A10" s="59" t="s">
        <v>213</v>
      </c>
      <c r="B10" s="59" t="s">
        <v>177</v>
      </c>
      <c r="C10" s="96" t="s">
        <v>215</v>
      </c>
      <c r="D10" s="96">
        <v>2019</v>
      </c>
      <c r="E10" s="96">
        <v>2022</v>
      </c>
      <c r="F10" s="96"/>
      <c r="G10" s="96" t="s">
        <v>370</v>
      </c>
      <c r="H10" s="99" t="s">
        <v>360</v>
      </c>
      <c r="I10" s="43" t="s">
        <v>44</v>
      </c>
      <c r="J10" s="81"/>
      <c r="K10" s="31" t="s">
        <v>281</v>
      </c>
      <c r="L10" s="31" t="s">
        <v>283</v>
      </c>
      <c r="N10" s="31" t="s">
        <v>280</v>
      </c>
      <c r="O10" s="31" t="s">
        <v>321</v>
      </c>
    </row>
    <row r="11" spans="1:18" ht="51">
      <c r="A11" s="59" t="s">
        <v>361</v>
      </c>
      <c r="B11" s="59" t="s">
        <v>177</v>
      </c>
      <c r="C11" s="96" t="s">
        <v>215</v>
      </c>
      <c r="D11" s="96">
        <v>2019</v>
      </c>
      <c r="E11" s="96">
        <v>2022</v>
      </c>
      <c r="F11" s="96"/>
      <c r="G11" s="96" t="s">
        <v>370</v>
      </c>
      <c r="H11" s="99" t="s">
        <v>359</v>
      </c>
      <c r="I11" s="43" t="s">
        <v>44</v>
      </c>
      <c r="J11" s="81"/>
      <c r="K11" s="31" t="s">
        <v>362</v>
      </c>
    </row>
    <row r="12" spans="1:18" ht="187">
      <c r="A12" s="60" t="s">
        <v>214</v>
      </c>
      <c r="B12" s="38" t="s">
        <v>177</v>
      </c>
      <c r="C12" s="39" t="s">
        <v>215</v>
      </c>
      <c r="D12" s="39">
        <v>2019</v>
      </c>
      <c r="E12" s="39">
        <v>2022</v>
      </c>
      <c r="F12" s="103"/>
      <c r="G12" s="103"/>
      <c r="H12" s="77"/>
      <c r="I12" s="42" t="s">
        <v>44</v>
      </c>
      <c r="J12" s="31" t="s">
        <v>294</v>
      </c>
      <c r="L12" s="31" t="s">
        <v>284</v>
      </c>
      <c r="N12" s="31" t="s">
        <v>285</v>
      </c>
      <c r="O12" s="31" t="s">
        <v>324</v>
      </c>
      <c r="Q12" s="84"/>
      <c r="R12" s="84"/>
    </row>
    <row r="13" spans="1:18" ht="51" customHeight="1">
      <c r="A13" s="57" t="s">
        <v>253</v>
      </c>
      <c r="B13" s="32" t="s">
        <v>177</v>
      </c>
      <c r="C13" s="35" t="s">
        <v>215</v>
      </c>
      <c r="D13" s="35">
        <v>2019</v>
      </c>
      <c r="E13" s="35">
        <v>2022</v>
      </c>
      <c r="I13" s="42" t="s">
        <v>44</v>
      </c>
      <c r="Q13" s="85" t="s">
        <v>254</v>
      </c>
      <c r="R13" s="86"/>
    </row>
    <row r="14" spans="1:18" ht="85">
      <c r="A14" s="58" t="s">
        <v>263</v>
      </c>
      <c r="B14" s="33" t="s">
        <v>244</v>
      </c>
      <c r="C14" s="36"/>
      <c r="D14" s="36"/>
      <c r="E14" s="36"/>
      <c r="F14" s="102"/>
      <c r="G14" s="102"/>
      <c r="H14" s="78"/>
      <c r="I14" s="55" t="s">
        <v>44</v>
      </c>
      <c r="J14" s="83" t="s">
        <v>265</v>
      </c>
      <c r="K14" s="31" t="s">
        <v>279</v>
      </c>
      <c r="L14" s="31" t="s">
        <v>323</v>
      </c>
      <c r="N14" s="31" t="s">
        <v>273</v>
      </c>
      <c r="O14" s="31" t="s">
        <v>296</v>
      </c>
    </row>
    <row r="15" spans="1:18" ht="85">
      <c r="A15" s="59" t="s">
        <v>289</v>
      </c>
      <c r="B15" s="59" t="s">
        <v>290</v>
      </c>
      <c r="C15" s="96" t="s">
        <v>199</v>
      </c>
      <c r="D15" s="96" t="s">
        <v>252</v>
      </c>
      <c r="E15" s="96">
        <v>2019</v>
      </c>
      <c r="F15" s="96"/>
      <c r="G15" s="96" t="s">
        <v>370</v>
      </c>
      <c r="H15" s="99" t="s">
        <v>293</v>
      </c>
      <c r="I15" s="43" t="s">
        <v>44</v>
      </c>
      <c r="K15" s="31" t="s">
        <v>281</v>
      </c>
      <c r="L15" s="31" t="s">
        <v>295</v>
      </c>
      <c r="N15" s="31" t="s">
        <v>296</v>
      </c>
      <c r="O15" s="31" t="s">
        <v>291</v>
      </c>
      <c r="Q15" s="87"/>
      <c r="R15" s="88"/>
    </row>
    <row r="16" spans="1:18" ht="51">
      <c r="A16" s="59" t="s">
        <v>262</v>
      </c>
      <c r="B16" s="59" t="s">
        <v>484</v>
      </c>
      <c r="C16" s="96" t="s">
        <v>199</v>
      </c>
      <c r="D16" s="96">
        <v>1984</v>
      </c>
      <c r="E16" s="96">
        <v>2020</v>
      </c>
      <c r="F16" s="96"/>
      <c r="G16" s="96" t="s">
        <v>370</v>
      </c>
      <c r="H16" s="99"/>
      <c r="I16" s="43" t="s">
        <v>44</v>
      </c>
      <c r="Q16" s="63"/>
      <c r="R16" s="63"/>
    </row>
    <row r="17" spans="1:18" ht="85">
      <c r="A17" s="59" t="s">
        <v>262</v>
      </c>
      <c r="B17" s="59" t="s">
        <v>244</v>
      </c>
      <c r="C17" s="96" t="s">
        <v>34</v>
      </c>
      <c r="D17" s="96" t="s">
        <v>34</v>
      </c>
      <c r="E17" s="96" t="s">
        <v>34</v>
      </c>
      <c r="F17" s="96"/>
      <c r="G17" s="96" t="s">
        <v>370</v>
      </c>
      <c r="H17" s="99"/>
      <c r="I17" s="43" t="s">
        <v>44</v>
      </c>
      <c r="K17" s="31" t="s">
        <v>274</v>
      </c>
      <c r="L17" s="31" t="s">
        <v>323</v>
      </c>
      <c r="N17" s="31" t="s">
        <v>273</v>
      </c>
      <c r="O17" s="31" t="s">
        <v>296</v>
      </c>
      <c r="Q17" s="32"/>
      <c r="R17" s="32"/>
    </row>
    <row r="18" spans="1:18" ht="34">
      <c r="A18" s="61" t="s">
        <v>379</v>
      </c>
      <c r="B18" s="59" t="s">
        <v>216</v>
      </c>
      <c r="C18" s="96" t="s">
        <v>199</v>
      </c>
      <c r="D18" s="96" t="s">
        <v>252</v>
      </c>
      <c r="E18" s="96">
        <v>2022</v>
      </c>
      <c r="F18" s="96"/>
      <c r="G18" s="96" t="s">
        <v>370</v>
      </c>
      <c r="H18" s="99" t="s">
        <v>218</v>
      </c>
      <c r="I18" s="44" t="s">
        <v>44</v>
      </c>
      <c r="J18" s="31" t="s">
        <v>261</v>
      </c>
      <c r="Q18" s="89"/>
      <c r="R18" s="90" t="s">
        <v>255</v>
      </c>
    </row>
    <row r="19" spans="1:18" ht="102">
      <c r="A19" s="61" t="s">
        <v>379</v>
      </c>
      <c r="B19" s="59" t="s">
        <v>129</v>
      </c>
      <c r="C19" s="96" t="s">
        <v>209</v>
      </c>
      <c r="D19" s="96">
        <v>2000</v>
      </c>
      <c r="E19" s="96">
        <v>2022</v>
      </c>
      <c r="F19" s="96"/>
      <c r="G19" s="96"/>
      <c r="H19" s="99" t="s">
        <v>217</v>
      </c>
      <c r="I19" s="41" t="s">
        <v>44</v>
      </c>
      <c r="K19" s="31" t="s">
        <v>271</v>
      </c>
      <c r="L19" s="31" t="s">
        <v>344</v>
      </c>
      <c r="Q19" s="87"/>
      <c r="R19" s="88"/>
    </row>
    <row r="20" spans="1:18" ht="34">
      <c r="A20" s="95" t="s">
        <v>220</v>
      </c>
      <c r="B20" s="59" t="s">
        <v>221</v>
      </c>
      <c r="C20" s="96" t="s">
        <v>222</v>
      </c>
      <c r="D20" s="96" t="s">
        <v>252</v>
      </c>
      <c r="E20" s="96">
        <v>2011</v>
      </c>
      <c r="F20" s="96"/>
      <c r="G20" s="96"/>
      <c r="H20" s="99"/>
      <c r="I20" s="46" t="s">
        <v>300</v>
      </c>
      <c r="J20" s="31" t="s">
        <v>275</v>
      </c>
      <c r="K20" s="32"/>
      <c r="L20" s="32"/>
      <c r="M20" s="32"/>
      <c r="N20" s="32"/>
      <c r="O20" s="32"/>
    </row>
    <row r="21" spans="1:18" ht="45">
      <c r="A21" s="95" t="s">
        <v>220</v>
      </c>
      <c r="B21" s="59" t="s">
        <v>136</v>
      </c>
      <c r="C21" s="96" t="s">
        <v>199</v>
      </c>
      <c r="D21" s="96" t="s">
        <v>252</v>
      </c>
      <c r="E21" s="96">
        <v>2000</v>
      </c>
      <c r="F21" s="96"/>
      <c r="G21" s="96"/>
      <c r="H21" s="99"/>
      <c r="I21" s="45" t="s">
        <v>300</v>
      </c>
      <c r="K21" s="32" t="s">
        <v>339</v>
      </c>
      <c r="L21" s="32"/>
      <c r="M21" s="32" t="s">
        <v>303</v>
      </c>
      <c r="N21" s="32"/>
      <c r="O21" s="32"/>
      <c r="Q21" s="89"/>
      <c r="R21" s="91" t="s">
        <v>257</v>
      </c>
    </row>
    <row r="22" spans="1:18" ht="34">
      <c r="A22" s="95" t="s">
        <v>220</v>
      </c>
      <c r="B22" s="59" t="s">
        <v>152</v>
      </c>
      <c r="C22" s="96" t="s">
        <v>199</v>
      </c>
      <c r="D22" s="96" t="s">
        <v>252</v>
      </c>
      <c r="E22" s="96">
        <v>2000</v>
      </c>
      <c r="F22" s="96"/>
      <c r="G22" s="96"/>
      <c r="H22" s="99"/>
      <c r="I22" s="45" t="s">
        <v>300</v>
      </c>
      <c r="J22"/>
      <c r="K22" s="32"/>
      <c r="L22" s="32"/>
      <c r="M22" s="32"/>
      <c r="N22" s="32"/>
      <c r="O22" s="32"/>
      <c r="Q22" s="92"/>
      <c r="R22" s="93" t="s">
        <v>256</v>
      </c>
    </row>
    <row r="23" spans="1:18" ht="34">
      <c r="A23" s="95" t="s">
        <v>223</v>
      </c>
      <c r="B23" s="59" t="s">
        <v>221</v>
      </c>
      <c r="C23" s="96" t="s">
        <v>222</v>
      </c>
      <c r="D23" s="96" t="s">
        <v>252</v>
      </c>
      <c r="E23" s="96">
        <v>2011</v>
      </c>
      <c r="F23" s="96"/>
      <c r="G23" s="96"/>
      <c r="H23" s="99"/>
      <c r="I23" s="47" t="s">
        <v>300</v>
      </c>
      <c r="J23" s="31" t="s">
        <v>275</v>
      </c>
      <c r="K23" s="32"/>
      <c r="L23" s="32"/>
      <c r="M23" s="32"/>
      <c r="N23" s="32"/>
      <c r="O23" s="32"/>
    </row>
    <row r="24" spans="1:18" ht="34">
      <c r="A24" s="95" t="s">
        <v>223</v>
      </c>
      <c r="B24" s="59" t="s">
        <v>152</v>
      </c>
      <c r="C24" s="96" t="s">
        <v>199</v>
      </c>
      <c r="D24" s="96" t="s">
        <v>252</v>
      </c>
      <c r="E24" s="96">
        <v>2000</v>
      </c>
      <c r="F24" s="96"/>
      <c r="G24" s="96"/>
      <c r="H24" s="99"/>
      <c r="I24" s="45" t="s">
        <v>300</v>
      </c>
      <c r="J24"/>
      <c r="K24" s="32" t="s">
        <v>282</v>
      </c>
      <c r="L24" s="32"/>
      <c r="M24" s="32"/>
      <c r="N24" s="32"/>
      <c r="O24" s="32"/>
    </row>
    <row r="25" spans="1:18" ht="34">
      <c r="A25" s="95" t="s">
        <v>224</v>
      </c>
      <c r="B25" s="59" t="s">
        <v>221</v>
      </c>
      <c r="C25" s="96" t="s">
        <v>222</v>
      </c>
      <c r="D25" s="96" t="s">
        <v>252</v>
      </c>
      <c r="E25" s="96">
        <v>2011</v>
      </c>
      <c r="F25" s="96"/>
      <c r="G25" s="96"/>
      <c r="H25" s="99"/>
      <c r="I25" s="47" t="s">
        <v>300</v>
      </c>
      <c r="J25" s="31" t="s">
        <v>275</v>
      </c>
      <c r="K25" s="32"/>
      <c r="L25" s="32"/>
      <c r="M25" s="32"/>
      <c r="N25" s="32"/>
      <c r="O25" s="32"/>
    </row>
    <row r="26" spans="1:18" ht="34" customHeight="1">
      <c r="A26" s="95" t="s">
        <v>224</v>
      </c>
      <c r="B26" s="59" t="s">
        <v>152</v>
      </c>
      <c r="C26" s="96" t="s">
        <v>199</v>
      </c>
      <c r="D26" s="96" t="s">
        <v>252</v>
      </c>
      <c r="E26" s="96">
        <v>2000</v>
      </c>
      <c r="F26" s="96"/>
      <c r="G26" s="96"/>
      <c r="H26" s="99"/>
      <c r="I26" s="48" t="s">
        <v>300</v>
      </c>
      <c r="K26" s="32" t="s">
        <v>345</v>
      </c>
      <c r="L26" s="32"/>
      <c r="M26" s="32" t="s">
        <v>346</v>
      </c>
      <c r="N26" s="32"/>
      <c r="O26" s="32"/>
    </row>
    <row r="27" spans="1:18" ht="51">
      <c r="A27" s="62" t="s">
        <v>226</v>
      </c>
      <c r="B27" s="59" t="s">
        <v>238</v>
      </c>
      <c r="C27" s="96" t="s">
        <v>237</v>
      </c>
      <c r="D27" s="96" t="s">
        <v>34</v>
      </c>
      <c r="E27" s="96">
        <v>2022</v>
      </c>
      <c r="F27" s="96"/>
      <c r="G27" s="96"/>
      <c r="H27" s="99"/>
      <c r="I27" s="49" t="s">
        <v>236</v>
      </c>
      <c r="J27" s="31" t="s">
        <v>276</v>
      </c>
      <c r="K27" s="133" t="s">
        <v>325</v>
      </c>
      <c r="L27" s="133" t="s">
        <v>298</v>
      </c>
      <c r="M27" s="133" t="s">
        <v>326</v>
      </c>
      <c r="N27" s="133"/>
      <c r="O27" s="133"/>
    </row>
    <row r="28" spans="1:18" ht="51">
      <c r="B28" s="32" t="s">
        <v>241</v>
      </c>
      <c r="C28" s="35" t="s">
        <v>243</v>
      </c>
      <c r="D28" s="35" t="s">
        <v>34</v>
      </c>
      <c r="E28" s="35">
        <v>2020</v>
      </c>
      <c r="H28" s="97" t="s">
        <v>242</v>
      </c>
      <c r="I28" s="68" t="s">
        <v>236</v>
      </c>
      <c r="J28" s="31" t="s">
        <v>358</v>
      </c>
      <c r="K28" s="133"/>
      <c r="L28" s="133"/>
      <c r="M28" s="133"/>
      <c r="N28" s="133"/>
      <c r="O28" s="133"/>
    </row>
    <row r="29" spans="1:18" ht="51">
      <c r="B29" s="32" t="s">
        <v>248</v>
      </c>
      <c r="C29" s="35" t="s">
        <v>249</v>
      </c>
      <c r="E29" s="35">
        <v>2020</v>
      </c>
      <c r="I29" s="50" t="s">
        <v>236</v>
      </c>
      <c r="K29" s="133"/>
      <c r="L29" s="133"/>
      <c r="M29" s="133"/>
      <c r="N29" s="133"/>
      <c r="O29" s="133"/>
    </row>
    <row r="30" spans="1:18" ht="34">
      <c r="B30" s="32" t="s">
        <v>250</v>
      </c>
      <c r="C30" s="35" t="s">
        <v>251</v>
      </c>
      <c r="E30" s="35">
        <v>2022</v>
      </c>
      <c r="I30" s="69" t="s">
        <v>236</v>
      </c>
      <c r="K30" s="133"/>
      <c r="L30" s="133"/>
      <c r="M30" s="133"/>
      <c r="N30" s="133"/>
      <c r="O30" s="133"/>
    </row>
    <row r="31" spans="1:18" ht="68">
      <c r="A31" s="59" t="s">
        <v>227</v>
      </c>
      <c r="B31" s="34" t="s">
        <v>239</v>
      </c>
      <c r="C31" s="37" t="s">
        <v>237</v>
      </c>
      <c r="D31" s="37" t="s">
        <v>34</v>
      </c>
      <c r="E31" s="37">
        <v>2022</v>
      </c>
      <c r="F31" s="104"/>
      <c r="G31" s="104"/>
      <c r="H31" s="100"/>
      <c r="I31" s="51" t="s">
        <v>236</v>
      </c>
      <c r="J31" s="31" t="s">
        <v>275</v>
      </c>
      <c r="K31" s="133" t="s">
        <v>347</v>
      </c>
      <c r="L31" s="133" t="s">
        <v>298</v>
      </c>
      <c r="M31" s="133" t="s">
        <v>304</v>
      </c>
      <c r="N31" s="133"/>
    </row>
    <row r="32" spans="1:18" ht="51">
      <c r="B32" s="32" t="s">
        <v>241</v>
      </c>
      <c r="C32" s="35" t="s">
        <v>243</v>
      </c>
      <c r="D32" s="35" t="s">
        <v>34</v>
      </c>
      <c r="E32" s="35">
        <v>2020</v>
      </c>
      <c r="H32" s="97" t="s">
        <v>242</v>
      </c>
      <c r="I32" s="50" t="s">
        <v>236</v>
      </c>
      <c r="K32" s="133"/>
      <c r="L32" s="133"/>
      <c r="M32" s="133"/>
      <c r="N32" s="133"/>
    </row>
    <row r="33" spans="1:18" ht="51">
      <c r="A33" s="59" t="s">
        <v>228</v>
      </c>
      <c r="B33" s="34" t="s">
        <v>238</v>
      </c>
      <c r="C33" s="37" t="s">
        <v>237</v>
      </c>
      <c r="D33" s="37" t="s">
        <v>34</v>
      </c>
      <c r="E33" s="37">
        <v>2022</v>
      </c>
      <c r="F33" s="104"/>
      <c r="G33" s="104"/>
      <c r="H33" s="100"/>
      <c r="I33" s="51" t="s">
        <v>236</v>
      </c>
      <c r="K33" s="31" t="s">
        <v>327</v>
      </c>
      <c r="L33" s="31" t="s">
        <v>272</v>
      </c>
      <c r="M33" s="31" t="s">
        <v>346</v>
      </c>
      <c r="N33" s="31" t="s">
        <v>286</v>
      </c>
    </row>
    <row r="34" spans="1:18" ht="17">
      <c r="A34" s="57" t="s">
        <v>229</v>
      </c>
      <c r="I34" s="52" t="s">
        <v>236</v>
      </c>
    </row>
    <row r="35" spans="1:18" ht="51">
      <c r="A35" s="57" t="s">
        <v>230</v>
      </c>
      <c r="B35" s="32" t="s">
        <v>238</v>
      </c>
      <c r="C35" s="35" t="s">
        <v>237</v>
      </c>
      <c r="E35" s="35">
        <v>2022</v>
      </c>
      <c r="I35" s="52" t="s">
        <v>236</v>
      </c>
    </row>
    <row r="36" spans="1:18" ht="17">
      <c r="A36" s="57" t="s">
        <v>231</v>
      </c>
      <c r="I36" s="53" t="s">
        <v>44</v>
      </c>
    </row>
    <row r="37" spans="1:18" ht="51">
      <c r="A37" s="58" t="s">
        <v>232</v>
      </c>
      <c r="B37" s="33" t="s">
        <v>124</v>
      </c>
      <c r="C37" s="36" t="s">
        <v>199</v>
      </c>
      <c r="D37" s="36">
        <v>2016</v>
      </c>
      <c r="E37" s="36">
        <v>2019</v>
      </c>
      <c r="F37" s="102"/>
      <c r="G37" s="102"/>
      <c r="H37" s="78"/>
      <c r="I37" s="54" t="s">
        <v>44</v>
      </c>
      <c r="L37" s="31" t="s">
        <v>297</v>
      </c>
      <c r="Q37" s="32"/>
      <c r="R37" s="32"/>
    </row>
    <row r="38" spans="1:18" ht="51">
      <c r="A38" s="57" t="s">
        <v>233</v>
      </c>
      <c r="B38" s="32" t="s">
        <v>124</v>
      </c>
      <c r="C38" s="35" t="s">
        <v>199</v>
      </c>
      <c r="D38" s="35">
        <v>2016</v>
      </c>
      <c r="E38" s="35">
        <v>2019</v>
      </c>
      <c r="I38" s="42" t="s">
        <v>44</v>
      </c>
      <c r="Q38" s="32"/>
      <c r="R38" s="32"/>
    </row>
    <row r="39" spans="1:18" ht="51">
      <c r="A39" s="57" t="s">
        <v>234</v>
      </c>
      <c r="B39" s="32" t="s">
        <v>124</v>
      </c>
      <c r="C39" s="35" t="s">
        <v>199</v>
      </c>
      <c r="D39" s="35">
        <v>2016</v>
      </c>
      <c r="E39" s="35">
        <v>2019</v>
      </c>
      <c r="I39" s="41" t="s">
        <v>44</v>
      </c>
      <c r="Q39" s="32"/>
      <c r="R39" s="32"/>
    </row>
    <row r="40" spans="1:18" ht="51">
      <c r="A40" s="58" t="s">
        <v>235</v>
      </c>
      <c r="B40" s="33" t="s">
        <v>124</v>
      </c>
      <c r="C40" s="36" t="s">
        <v>199</v>
      </c>
      <c r="D40" s="36">
        <v>2016</v>
      </c>
      <c r="E40" s="36">
        <v>2019</v>
      </c>
      <c r="F40" s="102"/>
      <c r="G40" s="102"/>
      <c r="H40" s="78"/>
      <c r="I40" s="55" t="s">
        <v>44</v>
      </c>
      <c r="L40" s="31" t="s">
        <v>297</v>
      </c>
      <c r="Q40" s="32"/>
      <c r="R40" s="32"/>
    </row>
    <row r="41" spans="1:18" ht="85">
      <c r="A41" s="59" t="s">
        <v>240</v>
      </c>
      <c r="B41" s="59" t="s">
        <v>244</v>
      </c>
      <c r="C41" s="96" t="s">
        <v>34</v>
      </c>
      <c r="D41" s="96" t="s">
        <v>34</v>
      </c>
      <c r="E41" s="96" t="s">
        <v>34</v>
      </c>
      <c r="F41" s="96"/>
      <c r="G41" s="96" t="s">
        <v>370</v>
      </c>
      <c r="H41" s="99"/>
      <c r="I41" s="43" t="s">
        <v>44</v>
      </c>
      <c r="K41" s="31" t="s">
        <v>278</v>
      </c>
      <c r="L41" s="94" t="s">
        <v>322</v>
      </c>
      <c r="Q41" s="32"/>
      <c r="R41" s="32"/>
    </row>
    <row r="42" spans="1:18" ht="68">
      <c r="A42" s="57" t="s">
        <v>245</v>
      </c>
      <c r="B42" s="59" t="s">
        <v>247</v>
      </c>
      <c r="C42" s="96" t="s">
        <v>252</v>
      </c>
      <c r="D42" s="96"/>
      <c r="E42" s="96"/>
      <c r="F42" s="96"/>
      <c r="G42" s="96"/>
      <c r="H42" s="99"/>
      <c r="I42" s="45" t="s">
        <v>225</v>
      </c>
      <c r="Q42" s="32"/>
      <c r="R42" s="32"/>
    </row>
    <row r="43" spans="1:18" ht="68">
      <c r="A43" s="57" t="s">
        <v>246</v>
      </c>
      <c r="B43" s="59" t="s">
        <v>247</v>
      </c>
      <c r="C43" s="96" t="s">
        <v>252</v>
      </c>
      <c r="D43" s="96"/>
      <c r="E43" s="96"/>
      <c r="F43" s="96"/>
      <c r="G43" s="96"/>
      <c r="H43" s="99"/>
      <c r="I43" s="45" t="s">
        <v>225</v>
      </c>
      <c r="Q43" s="32"/>
      <c r="R43" s="32"/>
    </row>
    <row r="44" spans="1:18" ht="119">
      <c r="A44" s="59" t="s">
        <v>307</v>
      </c>
      <c r="B44" s="59" t="s">
        <v>306</v>
      </c>
      <c r="C44" s="96" t="s">
        <v>209</v>
      </c>
      <c r="D44" s="96" t="s">
        <v>252</v>
      </c>
      <c r="E44" s="96" t="s">
        <v>34</v>
      </c>
      <c r="F44" s="96"/>
      <c r="G44" s="96"/>
      <c r="H44" s="99" t="s">
        <v>316</v>
      </c>
      <c r="I44" s="75" t="s">
        <v>236</v>
      </c>
      <c r="K44" s="31" t="s">
        <v>320</v>
      </c>
      <c r="M44" s="31" t="s">
        <v>318</v>
      </c>
    </row>
    <row r="45" spans="1:18" ht="68">
      <c r="A45" s="59" t="s">
        <v>308</v>
      </c>
      <c r="B45" s="59" t="s">
        <v>306</v>
      </c>
      <c r="C45" s="96" t="s">
        <v>209</v>
      </c>
      <c r="D45" s="96" t="s">
        <v>252</v>
      </c>
      <c r="E45" s="96" t="s">
        <v>34</v>
      </c>
      <c r="F45" s="96"/>
      <c r="G45" s="96"/>
      <c r="H45" s="99" t="s">
        <v>316</v>
      </c>
      <c r="I45" s="71" t="s">
        <v>236</v>
      </c>
    </row>
    <row r="46" spans="1:18" ht="68">
      <c r="A46" s="59" t="s">
        <v>309</v>
      </c>
      <c r="B46" s="59" t="s">
        <v>306</v>
      </c>
      <c r="C46" s="96" t="s">
        <v>209</v>
      </c>
      <c r="D46" s="96" t="s">
        <v>252</v>
      </c>
      <c r="E46" s="96" t="s">
        <v>34</v>
      </c>
      <c r="F46" s="96"/>
      <c r="G46" s="96"/>
      <c r="H46" s="99" t="s">
        <v>316</v>
      </c>
      <c r="I46" s="70" t="s">
        <v>236</v>
      </c>
    </row>
    <row r="47" spans="1:18" ht="68">
      <c r="A47" s="59" t="s">
        <v>310</v>
      </c>
      <c r="B47" s="59" t="s">
        <v>306</v>
      </c>
      <c r="C47" s="96" t="s">
        <v>209</v>
      </c>
      <c r="D47" s="96" t="s">
        <v>252</v>
      </c>
      <c r="E47" s="96" t="s">
        <v>34</v>
      </c>
      <c r="F47" s="96"/>
      <c r="G47" s="96"/>
      <c r="H47" s="99" t="s">
        <v>316</v>
      </c>
      <c r="I47" s="70" t="s">
        <v>236</v>
      </c>
    </row>
    <row r="48" spans="1:18" ht="68">
      <c r="A48" s="59" t="s">
        <v>311</v>
      </c>
      <c r="B48" s="59" t="s">
        <v>306</v>
      </c>
      <c r="C48" s="96" t="s">
        <v>209</v>
      </c>
      <c r="D48" s="96" t="s">
        <v>252</v>
      </c>
      <c r="E48" s="96" t="s">
        <v>34</v>
      </c>
      <c r="F48" s="96"/>
      <c r="G48" s="96"/>
      <c r="H48" s="99" t="s">
        <v>316</v>
      </c>
      <c r="I48" s="72" t="s">
        <v>236</v>
      </c>
    </row>
    <row r="49" spans="1:15" ht="68">
      <c r="A49" s="59" t="s">
        <v>312</v>
      </c>
      <c r="B49" s="59" t="s">
        <v>306</v>
      </c>
      <c r="C49" s="96" t="s">
        <v>209</v>
      </c>
      <c r="D49" s="96" t="s">
        <v>252</v>
      </c>
      <c r="E49" s="96" t="s">
        <v>34</v>
      </c>
      <c r="F49" s="96"/>
      <c r="G49" s="96"/>
      <c r="H49" s="99" t="s">
        <v>316</v>
      </c>
      <c r="I49" s="72" t="s">
        <v>236</v>
      </c>
    </row>
    <row r="50" spans="1:15" ht="68">
      <c r="A50" s="59" t="s">
        <v>313</v>
      </c>
      <c r="B50" s="59" t="s">
        <v>306</v>
      </c>
      <c r="C50" s="96" t="s">
        <v>209</v>
      </c>
      <c r="D50" s="96" t="s">
        <v>252</v>
      </c>
      <c r="E50" s="96" t="s">
        <v>34</v>
      </c>
      <c r="F50" s="96"/>
      <c r="G50" s="96"/>
      <c r="H50" s="99" t="s">
        <v>316</v>
      </c>
      <c r="I50" s="71" t="s">
        <v>236</v>
      </c>
    </row>
    <row r="51" spans="1:15" ht="68">
      <c r="A51" s="59" t="s">
        <v>314</v>
      </c>
      <c r="B51" s="59" t="s">
        <v>306</v>
      </c>
      <c r="C51" s="96" t="s">
        <v>209</v>
      </c>
      <c r="D51" s="96" t="s">
        <v>252</v>
      </c>
      <c r="E51" s="96" t="s">
        <v>34</v>
      </c>
      <c r="F51" s="96"/>
      <c r="G51" s="96"/>
      <c r="H51" s="99" t="s">
        <v>316</v>
      </c>
      <c r="I51" s="76" t="s">
        <v>236</v>
      </c>
      <c r="K51" s="31" t="s">
        <v>317</v>
      </c>
      <c r="M51" s="31" t="s">
        <v>319</v>
      </c>
    </row>
    <row r="52" spans="1:15" ht="68">
      <c r="A52" s="57" t="s">
        <v>315</v>
      </c>
      <c r="B52" s="32" t="s">
        <v>306</v>
      </c>
      <c r="C52" s="35" t="s">
        <v>209</v>
      </c>
      <c r="D52" s="96" t="s">
        <v>252</v>
      </c>
      <c r="E52" s="35" t="s">
        <v>34</v>
      </c>
      <c r="H52" s="97" t="s">
        <v>316</v>
      </c>
      <c r="I52" s="71" t="s">
        <v>236</v>
      </c>
    </row>
    <row r="53" spans="1:15" ht="34">
      <c r="A53" s="59" t="s">
        <v>807</v>
      </c>
      <c r="B53" s="59" t="s">
        <v>806</v>
      </c>
      <c r="C53" s="96" t="s">
        <v>199</v>
      </c>
      <c r="D53" s="96">
        <v>1985</v>
      </c>
      <c r="E53" s="96">
        <v>2019</v>
      </c>
      <c r="F53" s="96"/>
      <c r="G53" s="96"/>
      <c r="H53" s="99"/>
      <c r="I53" s="71"/>
    </row>
    <row r="54" spans="1:15" ht="34">
      <c r="A54" s="59" t="s">
        <v>808</v>
      </c>
      <c r="B54" s="59" t="s">
        <v>806</v>
      </c>
      <c r="C54" s="96" t="s">
        <v>199</v>
      </c>
      <c r="D54" s="96">
        <v>1985</v>
      </c>
      <c r="E54" s="96">
        <v>2019</v>
      </c>
      <c r="F54" s="96"/>
      <c r="G54" s="96"/>
      <c r="H54" s="99"/>
      <c r="I54" s="70"/>
    </row>
    <row r="55" spans="1:15" ht="34">
      <c r="A55" s="59" t="s">
        <v>809</v>
      </c>
      <c r="B55" s="59" t="s">
        <v>806</v>
      </c>
      <c r="C55" s="96" t="s">
        <v>199</v>
      </c>
      <c r="D55" s="96">
        <v>1985</v>
      </c>
      <c r="E55" s="96">
        <v>2019</v>
      </c>
      <c r="F55" s="96"/>
      <c r="G55" s="96"/>
      <c r="H55" s="99"/>
      <c r="I55" s="70"/>
    </row>
    <row r="56" spans="1:15" ht="34">
      <c r="A56" s="57" t="s">
        <v>814</v>
      </c>
      <c r="D56" s="73"/>
    </row>
    <row r="57" spans="1:15">
      <c r="D57" s="73"/>
    </row>
    <row r="58" spans="1:15" ht="34">
      <c r="A58" s="57" t="s">
        <v>815</v>
      </c>
      <c r="D58" s="73"/>
    </row>
    <row r="59" spans="1:15" ht="17" thickBot="1"/>
    <row r="60" spans="1:15" s="80" customFormat="1" ht="18" thickBot="1">
      <c r="A60" s="64" t="s">
        <v>334</v>
      </c>
      <c r="B60" s="65"/>
      <c r="C60" s="66"/>
      <c r="D60" s="66"/>
      <c r="E60" s="66"/>
      <c r="F60" s="101"/>
      <c r="G60" s="101"/>
      <c r="H60" s="98"/>
      <c r="I60" s="67"/>
      <c r="J60" s="67"/>
      <c r="K60" s="67"/>
      <c r="L60" s="67"/>
      <c r="M60" s="67"/>
      <c r="N60" s="67"/>
      <c r="O60" s="67"/>
    </row>
    <row r="61" spans="1:15" ht="17">
      <c r="A61" s="57" t="s">
        <v>333</v>
      </c>
    </row>
    <row r="62" spans="1:15" ht="85">
      <c r="A62" s="31" t="s">
        <v>340</v>
      </c>
      <c r="B62" s="32" t="s">
        <v>363</v>
      </c>
      <c r="C62" s="35" t="s">
        <v>34</v>
      </c>
      <c r="H62" s="97" t="s">
        <v>343</v>
      </c>
      <c r="I62" s="74" t="s">
        <v>351</v>
      </c>
      <c r="K62" s="31" t="s">
        <v>352</v>
      </c>
      <c r="L62" s="31" t="s">
        <v>353</v>
      </c>
    </row>
    <row r="63" spans="1:15" ht="170">
      <c r="A63" s="31" t="s">
        <v>341</v>
      </c>
      <c r="B63" s="32" t="s">
        <v>364</v>
      </c>
      <c r="C63" s="35" t="s">
        <v>199</v>
      </c>
      <c r="E63" s="35">
        <v>2020</v>
      </c>
      <c r="H63" s="97" t="s">
        <v>342</v>
      </c>
      <c r="I63" s="74" t="s">
        <v>351</v>
      </c>
      <c r="K63" s="31" t="s">
        <v>352</v>
      </c>
      <c r="L63" s="31" t="s">
        <v>353</v>
      </c>
    </row>
    <row r="64" spans="1:15" ht="34">
      <c r="A64" s="57" t="s">
        <v>328</v>
      </c>
      <c r="B64" s="32" t="s">
        <v>350</v>
      </c>
      <c r="I64" s="74" t="s">
        <v>351</v>
      </c>
      <c r="K64" s="31" t="s">
        <v>336</v>
      </c>
      <c r="M64" s="31" t="s">
        <v>329</v>
      </c>
    </row>
    <row r="65" spans="1:14" ht="51">
      <c r="A65" s="57" t="s">
        <v>330</v>
      </c>
      <c r="B65" s="32" t="s">
        <v>350</v>
      </c>
      <c r="I65" s="74" t="s">
        <v>351</v>
      </c>
      <c r="K65" s="31" t="s">
        <v>331</v>
      </c>
      <c r="L65" s="31" t="s">
        <v>354</v>
      </c>
      <c r="M65" s="31" t="s">
        <v>332</v>
      </c>
    </row>
    <row r="66" spans="1:14" ht="102">
      <c r="A66" s="57" t="s">
        <v>348</v>
      </c>
      <c r="I66" s="74" t="s">
        <v>351</v>
      </c>
      <c r="K66" s="31" t="s">
        <v>356</v>
      </c>
      <c r="L66" s="31" t="s">
        <v>355</v>
      </c>
      <c r="M66" s="31" t="s">
        <v>357</v>
      </c>
      <c r="N66" s="31" t="s">
        <v>349</v>
      </c>
    </row>
  </sheetData>
  <mergeCells count="25">
    <mergeCell ref="K31:K32"/>
    <mergeCell ref="L31:L32"/>
    <mergeCell ref="A1:A2"/>
    <mergeCell ref="B1:B2"/>
    <mergeCell ref="C1:C2"/>
    <mergeCell ref="E1:E2"/>
    <mergeCell ref="H1:H2"/>
    <mergeCell ref="D1:D2"/>
    <mergeCell ref="F1:F2"/>
    <mergeCell ref="G1:G2"/>
    <mergeCell ref="H4:H6"/>
    <mergeCell ref="J4:J6"/>
    <mergeCell ref="I1:I2"/>
    <mergeCell ref="J1:J2"/>
    <mergeCell ref="O1:O2"/>
    <mergeCell ref="M1:M2"/>
    <mergeCell ref="N1:N2"/>
    <mergeCell ref="K1:L1"/>
    <mergeCell ref="K27:K30"/>
    <mergeCell ref="L27:L30"/>
    <mergeCell ref="M31:M32"/>
    <mergeCell ref="N31:N32"/>
    <mergeCell ref="M27:M30"/>
    <mergeCell ref="N27:N30"/>
    <mergeCell ref="O27:O30"/>
  </mergeCells>
  <phoneticPr fontId="9" type="noConversion"/>
  <hyperlinks>
    <hyperlink ref="A1" r:id="rId1" xr:uid="{84EF04E7-0B04-B241-A45C-22A523CF579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87AF0-5C57-A443-979D-79FDCB7DF6BB}">
  <dimension ref="A1:T29"/>
  <sheetViews>
    <sheetView topLeftCell="A16" zoomScale="88" workbookViewId="0">
      <pane xSplit="1" topLeftCell="B1" activePane="topRight" state="frozen"/>
      <selection pane="topRight" activeCell="B11" sqref="B11"/>
    </sheetView>
  </sheetViews>
  <sheetFormatPr baseColWidth="10" defaultRowHeight="16"/>
  <cols>
    <col min="1" max="1" width="31.83203125" style="57" bestFit="1" customWidth="1"/>
    <col min="2" max="4" width="26.6640625" style="30" customWidth="1"/>
    <col min="5" max="5" width="14.33203125" style="30" customWidth="1"/>
    <col min="6" max="9" width="10.83203125" style="30" customWidth="1"/>
    <col min="10" max="10" width="48.5" style="30" customWidth="1"/>
    <col min="11" max="11" width="12.83203125" style="30" customWidth="1"/>
    <col min="12" max="12" width="15.1640625" style="30" customWidth="1"/>
    <col min="13" max="16" width="10.83203125" style="30" customWidth="1"/>
    <col min="17" max="17" width="11.33203125" style="30" customWidth="1"/>
    <col min="18" max="18" width="12.33203125" style="30" customWidth="1"/>
    <col min="19" max="19" width="10.83203125" style="30" customWidth="1"/>
    <col min="20" max="20" width="12.33203125" style="127" customWidth="1"/>
    <col min="21" max="16384" width="10.83203125" style="30"/>
  </cols>
  <sheetData>
    <row r="1" spans="1:20" s="106" customFormat="1" ht="68">
      <c r="A1" s="105" t="s">
        <v>196</v>
      </c>
      <c r="B1" s="106" t="s">
        <v>203</v>
      </c>
      <c r="C1" s="108" t="s">
        <v>810</v>
      </c>
      <c r="D1" s="108" t="s">
        <v>393</v>
      </c>
      <c r="E1" s="106" t="s">
        <v>208</v>
      </c>
      <c r="F1" s="106" t="s">
        <v>6</v>
      </c>
      <c r="G1" s="106" t="s">
        <v>7</v>
      </c>
      <c r="H1" s="106" t="s">
        <v>399</v>
      </c>
      <c r="I1" s="106" t="s">
        <v>400</v>
      </c>
      <c r="J1" s="106" t="s">
        <v>394</v>
      </c>
      <c r="K1" s="106" t="s">
        <v>373</v>
      </c>
      <c r="L1" s="106" t="s">
        <v>371</v>
      </c>
      <c r="M1" s="106" t="s">
        <v>372</v>
      </c>
      <c r="N1" s="106" t="s">
        <v>486</v>
      </c>
      <c r="O1" s="106" t="s">
        <v>483</v>
      </c>
      <c r="P1" s="106" t="s">
        <v>487</v>
      </c>
      <c r="Q1" s="106" t="s">
        <v>374</v>
      </c>
      <c r="R1" s="106" t="s">
        <v>482</v>
      </c>
      <c r="S1" s="106" t="s">
        <v>584</v>
      </c>
      <c r="T1" s="126" t="s">
        <v>817</v>
      </c>
    </row>
    <row r="2" spans="1:20" ht="68">
      <c r="A2" s="30" t="s">
        <v>207</v>
      </c>
      <c r="B2" s="30" t="str">
        <f>VLOOKUP($A2,'Variables (long list)'!$A$7:B$52,2,)</f>
        <v>Global Land Cover Mapping and Estimation Yearly 30 m V001</v>
      </c>
      <c r="C2" s="109" t="s">
        <v>395</v>
      </c>
      <c r="D2" s="110" t="s">
        <v>393</v>
      </c>
      <c r="E2" s="107" t="str">
        <f>VLOOKUP($A2,'Variables (long list)'!$A$7:C$52,3,)</f>
        <v>30 m</v>
      </c>
      <c r="F2" s="107">
        <f>VLOOKUP($A2,'Variables (long list)'!$A$7:D$52,4,)</f>
        <v>2001</v>
      </c>
      <c r="G2" s="107">
        <f>VLOOKUP($A2,'Variables (long list)'!$A$7:E$52,5,)</f>
        <v>2019</v>
      </c>
      <c r="H2" s="107" t="s">
        <v>404</v>
      </c>
      <c r="I2" s="107">
        <v>2019</v>
      </c>
      <c r="J2" s="30" t="s">
        <v>398</v>
      </c>
      <c r="K2" s="30">
        <v>4</v>
      </c>
      <c r="L2" s="30" t="s">
        <v>396</v>
      </c>
      <c r="M2" s="30" t="str">
        <f>IF(OR(L2 =".tif", L2=".nc"), "No", IF(L2 = ".hdf", "Yes", "?"))</f>
        <v>No</v>
      </c>
      <c r="N2" s="30">
        <v>100</v>
      </c>
      <c r="O2" s="30">
        <f>N2*K2</f>
        <v>400</v>
      </c>
      <c r="P2" s="30">
        <v>8.9</v>
      </c>
      <c r="Q2" s="30" t="s">
        <v>375</v>
      </c>
      <c r="R2" s="30" t="s">
        <v>77</v>
      </c>
      <c r="S2" s="30" t="s">
        <v>77</v>
      </c>
    </row>
    <row r="3" spans="1:20" ht="51">
      <c r="A3" s="30" t="s">
        <v>212</v>
      </c>
      <c r="B3" s="30" t="str">
        <f>VLOOKUP(A3,'Variables (long list)'!$A$7:$B$52,2,)</f>
        <v>GEDI L2B Canopy Cover and Vertical Profile Metrics Data Global Footprint Level V002</v>
      </c>
      <c r="C3" s="109" t="s">
        <v>395</v>
      </c>
      <c r="D3" s="110" t="s">
        <v>393</v>
      </c>
      <c r="E3" s="107" t="str">
        <f>VLOOKUP($A3,'Variables (long list)'!$A$7:C$52,3,)</f>
        <v>25 m</v>
      </c>
      <c r="F3" s="107">
        <f>VLOOKUP($A3,'Variables (long list)'!$A$7:D$52,4,)</f>
        <v>2019</v>
      </c>
      <c r="G3" s="107">
        <f>VLOOKUP($A3,'Variables (long list)'!$A$7:E$52,5,)</f>
        <v>2022</v>
      </c>
      <c r="H3" s="107" t="s">
        <v>404</v>
      </c>
      <c r="I3" s="107">
        <v>2022</v>
      </c>
      <c r="J3" s="30" t="s">
        <v>401</v>
      </c>
      <c r="K3" s="30">
        <v>130</v>
      </c>
      <c r="L3" s="30" t="s">
        <v>397</v>
      </c>
      <c r="M3" s="30" t="str">
        <f t="shared" ref="M3:M24" si="0">IF(OR(L3 =".tif", L3=".nc"), "No", IF(L3 = ".hdf", "Yes", "?"))</f>
        <v>?</v>
      </c>
      <c r="N3" s="30">
        <v>80</v>
      </c>
      <c r="O3" s="30">
        <f t="shared" ref="O3:O24" si="1">N3*K3</f>
        <v>10400</v>
      </c>
      <c r="Q3" s="30" t="s">
        <v>391</v>
      </c>
      <c r="R3" s="30" t="s">
        <v>252</v>
      </c>
    </row>
    <row r="4" spans="1:20" ht="51">
      <c r="A4" s="30" t="s">
        <v>213</v>
      </c>
      <c r="B4" s="30" t="str">
        <f>VLOOKUP(A4,'Variables (long list)'!$A$7:$B$52,2,)</f>
        <v>GEDI L2B Canopy Cover and Vertical Profile Metrics Data Global Footprint Level V002</v>
      </c>
      <c r="C4" s="109" t="s">
        <v>395</v>
      </c>
      <c r="D4" s="110" t="s">
        <v>393</v>
      </c>
      <c r="E4" s="107" t="str">
        <f>VLOOKUP($A4,'Variables (long list)'!$A$7:C$52,3,)</f>
        <v>25 m</v>
      </c>
      <c r="F4" s="107">
        <f>VLOOKUP($A4,'Variables (long list)'!$A$7:D$52,4,)</f>
        <v>2019</v>
      </c>
      <c r="G4" s="107">
        <f>VLOOKUP($A4,'Variables (long list)'!$A$7:E$52,5,)</f>
        <v>2022</v>
      </c>
      <c r="H4" s="107" t="s">
        <v>404</v>
      </c>
      <c r="I4" s="107">
        <v>2022</v>
      </c>
      <c r="J4" s="30" t="s">
        <v>401</v>
      </c>
      <c r="K4" s="30">
        <v>131</v>
      </c>
      <c r="L4" s="30" t="s">
        <v>397</v>
      </c>
      <c r="M4" s="30" t="str">
        <f t="shared" si="0"/>
        <v>?</v>
      </c>
      <c r="N4" s="30">
        <v>80</v>
      </c>
      <c r="O4" s="30">
        <f t="shared" si="1"/>
        <v>10480</v>
      </c>
      <c r="Q4" s="30" t="s">
        <v>376</v>
      </c>
      <c r="R4" s="30" t="s">
        <v>252</v>
      </c>
    </row>
    <row r="5" spans="1:20" ht="51">
      <c r="A5" s="30" t="s">
        <v>361</v>
      </c>
      <c r="B5" s="30" t="str">
        <f>VLOOKUP(A5,'Variables (long list)'!$A$7:$B$52,2,)</f>
        <v>GEDI L2B Canopy Cover and Vertical Profile Metrics Data Global Footprint Level V002</v>
      </c>
      <c r="C5" s="109" t="s">
        <v>395</v>
      </c>
      <c r="D5" s="110" t="s">
        <v>393</v>
      </c>
      <c r="E5" s="107" t="str">
        <f>VLOOKUP($A5,'Variables (long list)'!$A$7:C$52,3,)</f>
        <v>25 m</v>
      </c>
      <c r="F5" s="107">
        <f>VLOOKUP($A5,'Variables (long list)'!$A$7:D$52,4,)</f>
        <v>2019</v>
      </c>
      <c r="G5" s="107">
        <f>VLOOKUP($A5,'Variables (long list)'!$A$7:E$52,5,)</f>
        <v>2022</v>
      </c>
      <c r="H5" s="107" t="s">
        <v>404</v>
      </c>
      <c r="I5" s="107">
        <v>2022</v>
      </c>
      <c r="J5" s="30" t="s">
        <v>401</v>
      </c>
      <c r="K5" s="30">
        <v>132</v>
      </c>
      <c r="L5" s="30" t="s">
        <v>397</v>
      </c>
      <c r="M5" s="30" t="str">
        <f t="shared" si="0"/>
        <v>?</v>
      </c>
      <c r="N5" s="30">
        <v>80</v>
      </c>
      <c r="O5" s="30">
        <f t="shared" si="1"/>
        <v>10560</v>
      </c>
      <c r="Q5" s="30" t="s">
        <v>377</v>
      </c>
      <c r="R5" s="30" t="s">
        <v>252</v>
      </c>
    </row>
    <row r="6" spans="1:20" ht="34">
      <c r="A6" s="30" t="s">
        <v>289</v>
      </c>
      <c r="B6" s="30" t="str">
        <f>VLOOKUP(A6,'Variables (long list)'!$A$7:$B$52,2,)</f>
        <v>Global Forest Canopy Height, 2019</v>
      </c>
      <c r="C6" s="30" t="s">
        <v>252</v>
      </c>
      <c r="D6" s="110" t="s">
        <v>393</v>
      </c>
      <c r="E6" s="107" t="str">
        <f>VLOOKUP($A6,'Variables (long list)'!$A$7:C$52,3,)</f>
        <v>30 m</v>
      </c>
      <c r="F6" s="107" t="s">
        <v>252</v>
      </c>
      <c r="G6" s="107">
        <f>VLOOKUP($A6,'Variables (long list)'!$A$7:E$52,5,)</f>
        <v>2019</v>
      </c>
      <c r="H6" s="107" t="s">
        <v>404</v>
      </c>
      <c r="I6" s="107">
        <v>2019</v>
      </c>
      <c r="J6" s="30" t="s">
        <v>402</v>
      </c>
      <c r="K6" s="30">
        <v>1</v>
      </c>
      <c r="L6" s="30" t="s">
        <v>396</v>
      </c>
      <c r="M6" s="30" t="str">
        <f t="shared" si="0"/>
        <v>No</v>
      </c>
      <c r="N6" s="30">
        <v>5700</v>
      </c>
      <c r="O6" s="30">
        <f t="shared" si="1"/>
        <v>5700</v>
      </c>
      <c r="Q6" s="30" t="s">
        <v>390</v>
      </c>
      <c r="R6" s="30" t="s">
        <v>77</v>
      </c>
      <c r="S6" s="30" t="s">
        <v>77</v>
      </c>
    </row>
    <row r="7" spans="1:20" ht="85">
      <c r="A7" s="30" t="s">
        <v>262</v>
      </c>
      <c r="B7" s="30" t="str">
        <f>VLOOKUP(A7,'Variables (long list)'!$A$7:$B$52,2,)</f>
        <v>ABoVE: Tree Canopy Cover and Stand Age from Landsat, Boreal Forest Biome, 1984-2020</v>
      </c>
      <c r="C7" s="30" t="s">
        <v>395</v>
      </c>
      <c r="D7" s="30" t="s">
        <v>393</v>
      </c>
      <c r="E7" s="107" t="str">
        <f>VLOOKUP($A7,'Variables (long list)'!$A$7:C$52,3,)</f>
        <v>30 m</v>
      </c>
      <c r="F7" s="107">
        <f>VLOOKUP($A7,'Variables (long list)'!$A$7:D$52,4,)</f>
        <v>1984</v>
      </c>
      <c r="G7" s="107">
        <f>VLOOKUP($A7,'Variables (long list)'!$A$7:E$52,5,)</f>
        <v>2020</v>
      </c>
      <c r="H7" s="107" t="s">
        <v>404</v>
      </c>
      <c r="I7" s="107" t="s">
        <v>404</v>
      </c>
      <c r="J7" s="30" t="s">
        <v>840</v>
      </c>
      <c r="M7" s="30" t="str">
        <f t="shared" si="0"/>
        <v>?</v>
      </c>
      <c r="P7" s="30">
        <v>245</v>
      </c>
      <c r="Q7" s="30" t="s">
        <v>378</v>
      </c>
      <c r="R7" s="30" t="s">
        <v>77</v>
      </c>
      <c r="S7" s="30" t="s">
        <v>77</v>
      </c>
      <c r="T7" s="127" t="s">
        <v>77</v>
      </c>
    </row>
    <row r="8" spans="1:20" ht="85">
      <c r="A8" s="30" t="s">
        <v>262</v>
      </c>
      <c r="B8" s="30" t="str" cm="1">
        <f t="array" ref="B8">INDEX('Variables (long list)'!B:B,MATCH($A8,'Variables (long list)'!A:A,0)+1)</f>
        <v>Newfoundland forest inventory (Department of Fisheries Forestry and Agriculture of Newfoundland and Labrador, 2022)</v>
      </c>
      <c r="C8" s="30" t="s">
        <v>252</v>
      </c>
      <c r="E8" s="107" t="str" cm="1">
        <f t="array" ref="E8">INDEX('Variables (long list)'!C:C,MATCH($A7,'Variables (long list)'!A:A,0)+1)</f>
        <v>?</v>
      </c>
      <c r="F8" s="107" t="str" cm="1">
        <f t="array" ref="F8">INDEX('Variables (long list)'!D:D,MATCH($A7,'Variables (long list)'!$A:$A,0)+1)</f>
        <v>?</v>
      </c>
      <c r="G8" s="107" t="str" cm="1">
        <f t="array" ref="G8">INDEX('Variables (long list)'!E:E,MATCH($A7,'Variables (long list)'!$A:$A,0)+1)</f>
        <v>?</v>
      </c>
      <c r="H8" s="107" t="s">
        <v>404</v>
      </c>
      <c r="I8" s="107" t="s">
        <v>485</v>
      </c>
      <c r="M8" s="30" t="str">
        <f t="shared" si="0"/>
        <v>?</v>
      </c>
      <c r="Q8" s="30" t="s">
        <v>378</v>
      </c>
      <c r="R8" s="30" t="s">
        <v>252</v>
      </c>
    </row>
    <row r="9" spans="1:20" ht="119">
      <c r="A9" s="30" t="s">
        <v>379</v>
      </c>
      <c r="B9" s="30" t="str">
        <f>VLOOKUP(A9,'Variables (long list)'!$A$7:$B$52,2,)</f>
        <v>Landsat Surface Reflectance-derived Enhanced Vegetation Index (EVI)</v>
      </c>
      <c r="C9" s="30" t="s">
        <v>252</v>
      </c>
      <c r="D9" s="110" t="s">
        <v>393</v>
      </c>
      <c r="E9" s="107" t="str">
        <f>VLOOKUP($A9,'Variables (long list)'!$A$7:C$52,3,)</f>
        <v>30 m</v>
      </c>
      <c r="F9" s="107" t="str">
        <f>VLOOKUP($A9,'Variables (long list)'!$A$7:D$52,4,)</f>
        <v>NA</v>
      </c>
      <c r="G9" s="107">
        <f>VLOOKUP($A9,'Variables (long list)'!$A$7:E$52,5,)</f>
        <v>2022</v>
      </c>
      <c r="H9" s="107" t="s">
        <v>474</v>
      </c>
      <c r="I9" s="107" t="s">
        <v>404</v>
      </c>
      <c r="J9" s="30" t="s">
        <v>473</v>
      </c>
      <c r="K9" s="30">
        <v>68</v>
      </c>
      <c r="L9" s="30" t="s">
        <v>396</v>
      </c>
      <c r="M9" s="30" t="str">
        <f t="shared" si="0"/>
        <v>No</v>
      </c>
      <c r="N9" s="30">
        <v>150</v>
      </c>
      <c r="O9" s="30">
        <f t="shared" si="1"/>
        <v>10200</v>
      </c>
      <c r="P9" s="30">
        <v>2590</v>
      </c>
      <c r="Q9" s="30" t="s">
        <v>380</v>
      </c>
      <c r="R9" s="30" t="s">
        <v>252</v>
      </c>
      <c r="S9" s="30" t="s">
        <v>800</v>
      </c>
    </row>
    <row r="10" spans="1:20" ht="51">
      <c r="A10" s="30"/>
      <c r="B10" s="30" t="s">
        <v>856</v>
      </c>
      <c r="C10" s="110" t="s">
        <v>395</v>
      </c>
      <c r="D10" s="109" t="s">
        <v>393</v>
      </c>
      <c r="E10" s="107" t="s">
        <v>96</v>
      </c>
      <c r="F10" s="107">
        <v>2016</v>
      </c>
      <c r="G10" s="107">
        <v>2019</v>
      </c>
      <c r="H10" s="107" t="s">
        <v>477</v>
      </c>
      <c r="I10" s="107" t="s">
        <v>403</v>
      </c>
    </row>
    <row r="11" spans="1:20" ht="68">
      <c r="A11" s="30" t="s">
        <v>232</v>
      </c>
      <c r="B11" s="30" t="str">
        <f>VLOOKUP(A11,'Variables (long list)'!$A$7:$B$52,2,)</f>
        <v>MuSLI Multi-Source Land Surface Phenology Yearly North America 30 m V011</v>
      </c>
      <c r="C11" s="110" t="s">
        <v>395</v>
      </c>
      <c r="D11" s="109" t="s">
        <v>393</v>
      </c>
      <c r="E11" s="107" t="str">
        <f>VLOOKUP($A11,'Variables (long list)'!$A$7:C$52,3,)</f>
        <v>30 m</v>
      </c>
      <c r="F11" s="107">
        <f>VLOOKUP($A11,'Variables (long list)'!$A$7:D$52,4,)</f>
        <v>2016</v>
      </c>
      <c r="G11" s="107">
        <f>VLOOKUP($A11,'Variables (long list)'!$A$7:E$52,5,)</f>
        <v>2019</v>
      </c>
      <c r="H11" s="107" t="s">
        <v>477</v>
      </c>
      <c r="I11" s="107" t="s">
        <v>403</v>
      </c>
      <c r="J11" s="30" t="s">
        <v>476</v>
      </c>
      <c r="K11" s="30">
        <f>7*4</f>
        <v>28</v>
      </c>
      <c r="L11" s="30" t="s">
        <v>478</v>
      </c>
      <c r="M11" s="30" t="str">
        <f>IF(OR(L11 =".tif", L11=".nc"), "No", IF(L11 = ".hdf", "Yes", "?"))</f>
        <v>No</v>
      </c>
      <c r="N11" s="30">
        <f>150</f>
        <v>150</v>
      </c>
      <c r="O11" s="30">
        <f>N11*K11</f>
        <v>4200</v>
      </c>
      <c r="P11" s="30">
        <v>1800</v>
      </c>
      <c r="Q11" s="30" t="s">
        <v>387</v>
      </c>
      <c r="R11" s="30" t="s">
        <v>252</v>
      </c>
      <c r="S11" s="30" t="s">
        <v>801</v>
      </c>
    </row>
    <row r="12" spans="1:20" ht="85">
      <c r="A12" s="30" t="s">
        <v>240</v>
      </c>
      <c r="B12" s="30" t="str">
        <f>VLOOKUP(A12,'Variables (long list)'!$A$7:$B$52,2,)</f>
        <v>Newfoundland forest inventory (Department of Fisheries Forestry and Agriculture of Newfoundland and Labrador, 2022)</v>
      </c>
      <c r="C12" s="116"/>
      <c r="E12" s="107" t="str">
        <f>VLOOKUP($A12,'Variables (long list)'!$A$7:C$52,3,)</f>
        <v>?</v>
      </c>
      <c r="F12" s="107" t="str">
        <f>VLOOKUP($A12,'Variables (long list)'!$A$7:D$52,4,)</f>
        <v>?</v>
      </c>
      <c r="G12" s="107" t="str">
        <f>VLOOKUP($A12,'Variables (long list)'!$A$7:E$52,5,)</f>
        <v>?</v>
      </c>
      <c r="H12" s="107"/>
      <c r="I12" s="107" t="s">
        <v>404</v>
      </c>
      <c r="M12" s="30" t="str">
        <f>IF(OR(L12 =".tif", L12=".nc"), "No", IF(L12 = ".hdf", "Yes", "?"))</f>
        <v>?</v>
      </c>
      <c r="O12" s="30">
        <f>N11*K12</f>
        <v>0</v>
      </c>
      <c r="Q12" s="30" t="s">
        <v>392</v>
      </c>
      <c r="R12" s="30" t="s">
        <v>252</v>
      </c>
      <c r="T12" s="127" t="s">
        <v>816</v>
      </c>
    </row>
    <row r="13" spans="1:20" ht="51">
      <c r="A13" s="57" t="s">
        <v>808</v>
      </c>
      <c r="B13" s="30" t="str">
        <f>VLOOKUP(A13,'Variables (long list)'!$A$7:$B$56,2,)</f>
        <v>National Terrestrial Ecosystem Monitoring System for Canada</v>
      </c>
      <c r="C13" s="116"/>
      <c r="D13" s="110" t="s">
        <v>393</v>
      </c>
      <c r="E13" s="107" t="str">
        <f>VLOOKUP($A13,'Variables (long list)'!$A$7:C$56,3,)</f>
        <v>30 m</v>
      </c>
      <c r="F13" s="107">
        <f>VLOOKUP($A13,'Variables (long list)'!$A$7:D$56,4,)</f>
        <v>1985</v>
      </c>
      <c r="G13" s="107">
        <f>VLOOKUP($A13,'Variables (long list)'!$A$7:E$56,5,)</f>
        <v>2019</v>
      </c>
      <c r="H13" s="107" t="s">
        <v>477</v>
      </c>
      <c r="I13" s="107" t="s">
        <v>404</v>
      </c>
      <c r="Q13" s="30" t="s">
        <v>392</v>
      </c>
    </row>
    <row r="14" spans="1:20" ht="51">
      <c r="A14" s="30" t="s">
        <v>220</v>
      </c>
      <c r="B14" s="30" t="str">
        <f>VLOOKUP(A14,'Variables (long list)'!$A$7:$B$52,2,)</f>
        <v>Canadian Digital Elevation Model (DEM)  retrieved from Natural Resources Canada</v>
      </c>
      <c r="C14" s="124"/>
      <c r="D14" s="109" t="s">
        <v>393</v>
      </c>
      <c r="E14" s="107" t="str">
        <f>VLOOKUP($A14,'Variables (long list)'!$A$7:C$52,3,)</f>
        <v>20-30 m</v>
      </c>
      <c r="F14" s="107" t="str">
        <f>VLOOKUP($A14,'Variables (long list)'!$A$7:D$52,4,)</f>
        <v>NA</v>
      </c>
      <c r="G14" s="107">
        <f>VLOOKUP($A14,'Variables (long list)'!$A$7:E$52,5,)</f>
        <v>2011</v>
      </c>
      <c r="H14" s="107" t="s">
        <v>404</v>
      </c>
      <c r="I14" s="107">
        <v>2011</v>
      </c>
      <c r="J14" s="30" t="s">
        <v>475</v>
      </c>
      <c r="M14" s="30" t="str">
        <f t="shared" si="0"/>
        <v>?</v>
      </c>
      <c r="O14" s="30">
        <f t="shared" si="1"/>
        <v>0</v>
      </c>
      <c r="P14" s="30">
        <f>1530/3</f>
        <v>510</v>
      </c>
      <c r="Q14" s="30" t="s">
        <v>381</v>
      </c>
      <c r="R14" s="30" t="s">
        <v>77</v>
      </c>
      <c r="S14" s="30" t="s">
        <v>77</v>
      </c>
      <c r="T14" s="127" t="s">
        <v>77</v>
      </c>
    </row>
    <row r="15" spans="1:20" ht="51">
      <c r="A15" s="30" t="s">
        <v>223</v>
      </c>
      <c r="B15" s="30" t="str">
        <f>VLOOKUP(A15,'Variables (long list)'!$A$7:$B$52,2,)</f>
        <v>Canadian Digital Elevation Model (DEM)  retrieved from Natural Resources Canada</v>
      </c>
      <c r="C15" s="125" t="s">
        <v>805</v>
      </c>
      <c r="D15" s="109" t="s">
        <v>393</v>
      </c>
      <c r="E15" s="107" t="str">
        <f>VLOOKUP($A15,'Variables (long list)'!$A$7:C$52,3,)</f>
        <v>20-30 m</v>
      </c>
      <c r="F15" s="107" t="str">
        <f>VLOOKUP($A15,'Variables (long list)'!$A$7:D$52,4,)</f>
        <v>NA</v>
      </c>
      <c r="G15" s="107">
        <f>VLOOKUP($A15,'Variables (long list)'!$A$7:E$52,5,)</f>
        <v>2011</v>
      </c>
      <c r="H15" s="107" t="s">
        <v>404</v>
      </c>
      <c r="I15" s="107">
        <v>2011</v>
      </c>
      <c r="J15" s="30" t="s">
        <v>475</v>
      </c>
      <c r="M15" s="30" t="str">
        <f t="shared" si="0"/>
        <v>?</v>
      </c>
      <c r="O15" s="30">
        <f t="shared" si="1"/>
        <v>0</v>
      </c>
      <c r="P15" s="30">
        <f t="shared" ref="P15:P16" si="2">1530/3</f>
        <v>510</v>
      </c>
      <c r="Q15" s="30" t="s">
        <v>382</v>
      </c>
      <c r="R15" s="30" t="s">
        <v>77</v>
      </c>
      <c r="S15" s="30" t="s">
        <v>77</v>
      </c>
      <c r="T15" s="127" t="s">
        <v>816</v>
      </c>
    </row>
    <row r="16" spans="1:20" ht="51">
      <c r="A16" s="30" t="s">
        <v>224</v>
      </c>
      <c r="B16" s="30" t="str">
        <f>VLOOKUP(A16,'Variables (long list)'!$A$7:$B$52,2,)</f>
        <v>Canadian Digital Elevation Model (DEM)  retrieved from Natural Resources Canada</v>
      </c>
      <c r="C16" s="30" t="s">
        <v>252</v>
      </c>
      <c r="D16" s="109" t="s">
        <v>393</v>
      </c>
      <c r="E16" s="107" t="str">
        <f>VLOOKUP($A16,'Variables (long list)'!$A$7:C$52,3,)</f>
        <v>20-30 m</v>
      </c>
      <c r="F16" s="107" t="str">
        <f>VLOOKUP($A16,'Variables (long list)'!$A$7:D$52,4,)</f>
        <v>NA</v>
      </c>
      <c r="G16" s="107">
        <f>VLOOKUP($A16,'Variables (long list)'!$A$7:E$52,5,)</f>
        <v>2011</v>
      </c>
      <c r="H16" s="107" t="s">
        <v>404</v>
      </c>
      <c r="I16" s="107">
        <v>2011</v>
      </c>
      <c r="J16" s="30" t="s">
        <v>475</v>
      </c>
      <c r="M16" s="30" t="str">
        <f t="shared" si="0"/>
        <v>?</v>
      </c>
      <c r="O16" s="30">
        <f t="shared" si="1"/>
        <v>0</v>
      </c>
      <c r="P16" s="30">
        <f t="shared" si="2"/>
        <v>510</v>
      </c>
      <c r="Q16" s="30" t="s">
        <v>383</v>
      </c>
      <c r="R16" s="30" t="s">
        <v>77</v>
      </c>
      <c r="S16" s="30" t="s">
        <v>77</v>
      </c>
      <c r="T16" s="127" t="s">
        <v>816</v>
      </c>
    </row>
    <row r="17" spans="1:20" ht="85">
      <c r="A17" s="30" t="s">
        <v>226</v>
      </c>
      <c r="B17" s="30" t="str">
        <f>VLOOKUP(A17,'Variables (long list)'!$A$7:$B$52,2,)</f>
        <v>Canadian Surface Prediction Archive (CaSPAr)- high-resolution deterministic prediction system HRDPS, CaLDAS</v>
      </c>
      <c r="C17" s="30" t="s">
        <v>252</v>
      </c>
      <c r="D17" s="109" t="s">
        <v>393</v>
      </c>
      <c r="E17" s="107" t="str">
        <f>VLOOKUP($A17,'Variables (long list)'!$A$7:C$52,3,)</f>
        <v>2.5 km</v>
      </c>
      <c r="F17" s="107">
        <v>2017</v>
      </c>
      <c r="G17" s="107">
        <f>VLOOKUP($A17,'Variables (long list)'!$A$7:E$52,5,)</f>
        <v>2022</v>
      </c>
      <c r="H17" s="107" t="s">
        <v>802</v>
      </c>
      <c r="I17" s="107" t="s">
        <v>403</v>
      </c>
      <c r="M17" s="30" t="str">
        <f t="shared" si="0"/>
        <v>?</v>
      </c>
      <c r="O17" s="30">
        <f t="shared" si="1"/>
        <v>0</v>
      </c>
      <c r="Q17" s="30" t="s">
        <v>384</v>
      </c>
      <c r="R17" s="30" t="s">
        <v>252</v>
      </c>
      <c r="S17" s="30" t="s">
        <v>816</v>
      </c>
      <c r="T17" s="127" t="s">
        <v>816</v>
      </c>
    </row>
    <row r="18" spans="1:20" ht="68">
      <c r="A18" s="30" t="s">
        <v>803</v>
      </c>
      <c r="B18" s="32" t="s">
        <v>241</v>
      </c>
      <c r="C18" s="110" t="s">
        <v>811</v>
      </c>
      <c r="D18" s="109" t="s">
        <v>393</v>
      </c>
      <c r="E18" s="107" t="str" cm="1">
        <f t="array" ref="E18">INDEX('Variables (long list)'!C:C,MATCH($A17,'Variables (long list)'!A:A,0)+1)</f>
        <v>~1.2 km</v>
      </c>
      <c r="F18" s="107">
        <v>1970</v>
      </c>
      <c r="G18" s="107" cm="1">
        <f t="array" ref="G18">INDEX('Variables (long list)'!E:E,MATCH($A17,'Variables (long list)'!$A:$A,0)+1)</f>
        <v>2020</v>
      </c>
      <c r="H18" s="107" t="s">
        <v>14</v>
      </c>
      <c r="I18" s="107" t="s">
        <v>403</v>
      </c>
      <c r="M18" s="30" t="str">
        <f t="shared" si="0"/>
        <v>?</v>
      </c>
      <c r="O18" s="30">
        <f t="shared" si="1"/>
        <v>0</v>
      </c>
      <c r="Q18" s="30" t="s">
        <v>384</v>
      </c>
      <c r="R18" s="30" t="s">
        <v>816</v>
      </c>
      <c r="S18" s="30" t="s">
        <v>816</v>
      </c>
    </row>
    <row r="19" spans="1:20" ht="85">
      <c r="A19" s="30" t="s">
        <v>227</v>
      </c>
      <c r="B19" s="30" t="str">
        <f>VLOOKUP(A19,'Variables (long list)'!$A$7:$B$52,2,)</f>
        <v>Canadian Surface Prediction Archive (CaSPAr)- high-resolution deterministic prediction system HRDPS, CaLDAS or CaPA_fine</v>
      </c>
      <c r="C19" s="30" t="s">
        <v>252</v>
      </c>
      <c r="D19" s="109" t="s">
        <v>393</v>
      </c>
      <c r="E19" s="107" t="str">
        <f>VLOOKUP($A19,'Variables (long list)'!$A$7:C$52,3,)</f>
        <v>2.5 km</v>
      </c>
      <c r="F19" s="107">
        <v>2018</v>
      </c>
      <c r="G19" s="107">
        <f>VLOOKUP($A19,'Variables (long list)'!$A$7:E$52,5,)</f>
        <v>2022</v>
      </c>
      <c r="H19" s="107" t="s">
        <v>802</v>
      </c>
      <c r="I19" s="107" t="s">
        <v>403</v>
      </c>
      <c r="M19" s="30" t="str">
        <f t="shared" si="0"/>
        <v>?</v>
      </c>
      <c r="O19" s="30">
        <f t="shared" si="1"/>
        <v>0</v>
      </c>
      <c r="Q19" s="30" t="s">
        <v>385</v>
      </c>
      <c r="R19" s="30" t="s">
        <v>252</v>
      </c>
      <c r="S19" s="30" t="s">
        <v>816</v>
      </c>
      <c r="T19" s="127" t="s">
        <v>816</v>
      </c>
    </row>
    <row r="20" spans="1:20" ht="68">
      <c r="A20" s="30" t="s">
        <v>804</v>
      </c>
      <c r="B20" s="32" t="s">
        <v>241</v>
      </c>
      <c r="C20" s="110" t="s">
        <v>812</v>
      </c>
      <c r="D20" s="109" t="s">
        <v>393</v>
      </c>
      <c r="E20" s="107" t="str" cm="1">
        <f t="array" ref="E20">INDEX('Variables (long list)'!C:C,MATCH($A19,'Variables (long list)'!$A:$A,0)+1)</f>
        <v>~1.2 km</v>
      </c>
      <c r="F20" s="107">
        <v>1970</v>
      </c>
      <c r="G20" s="107" cm="1">
        <f t="array" ref="G20">INDEX('Variables (long list)'!E:E,MATCH($A19,'Variables (long list)'!$A:$A,0)+1)</f>
        <v>2020</v>
      </c>
      <c r="H20" s="107" t="s">
        <v>14</v>
      </c>
      <c r="I20" s="107" t="s">
        <v>403</v>
      </c>
      <c r="M20" s="30" t="str">
        <f t="shared" si="0"/>
        <v>?</v>
      </c>
      <c r="O20" s="30">
        <f t="shared" si="1"/>
        <v>0</v>
      </c>
      <c r="Q20" s="30" t="s">
        <v>385</v>
      </c>
      <c r="R20" s="30" t="s">
        <v>816</v>
      </c>
      <c r="S20" s="30" t="s">
        <v>816</v>
      </c>
    </row>
    <row r="21" spans="1:20" ht="85">
      <c r="A21" s="30" t="s">
        <v>228</v>
      </c>
      <c r="B21" s="30" t="str">
        <f>VLOOKUP(A21,'Variables (long list)'!$A$7:$B$52,2,)</f>
        <v>Canadian Surface Prediction Archive (CaSPAr)- high-resolution deterministic prediction system HRDPS, CaLDAS</v>
      </c>
      <c r="C21" s="30" t="s">
        <v>252</v>
      </c>
      <c r="D21" s="109" t="s">
        <v>393</v>
      </c>
      <c r="E21" s="107" t="str">
        <f>VLOOKUP($A21,'Variables (long list)'!$A$7:C$52,3,)</f>
        <v>2.5 km</v>
      </c>
      <c r="F21" s="107">
        <v>2017</v>
      </c>
      <c r="G21" s="107">
        <f>VLOOKUP($A21,'Variables (long list)'!$A$7:E$52,5,)</f>
        <v>2022</v>
      </c>
      <c r="H21" s="107" t="s">
        <v>802</v>
      </c>
      <c r="I21" s="107" t="s">
        <v>403</v>
      </c>
      <c r="M21" s="30" t="str">
        <f t="shared" si="0"/>
        <v>?</v>
      </c>
      <c r="O21" s="30">
        <f t="shared" si="1"/>
        <v>0</v>
      </c>
      <c r="Q21" s="30" t="s">
        <v>386</v>
      </c>
      <c r="R21" s="30" t="s">
        <v>583</v>
      </c>
    </row>
    <row r="22" spans="1:20" ht="68">
      <c r="A22" s="30"/>
      <c r="B22" s="32" t="s">
        <v>241</v>
      </c>
      <c r="C22" s="110" t="s">
        <v>812</v>
      </c>
      <c r="D22" s="109" t="s">
        <v>393</v>
      </c>
      <c r="E22" s="107" cm="1">
        <f t="array" ref="E22">INDEX('Variables (long list)'!C:C,MATCH($A21,'Variables (long list)'!$A:$A,0)+1)</f>
        <v>0</v>
      </c>
      <c r="F22" s="107">
        <v>1970</v>
      </c>
      <c r="G22" s="107" cm="1">
        <f t="array" ref="G22">INDEX('Variables (long list)'!E:E,MATCH($A21,'Variables (long list)'!$A:$A,0)+1)</f>
        <v>0</v>
      </c>
      <c r="H22" s="107" t="s">
        <v>14</v>
      </c>
      <c r="I22" s="107" t="s">
        <v>403</v>
      </c>
      <c r="Q22" s="30" t="s">
        <v>386</v>
      </c>
    </row>
    <row r="23" spans="1:20" ht="31" customHeight="1">
      <c r="A23" s="30" t="s">
        <v>307</v>
      </c>
      <c r="B23" s="30" t="str">
        <f>VLOOKUP(A23,'Variables (long list)'!$A$7:$B$52,2,)</f>
        <v>https://soilgrids.org/</v>
      </c>
      <c r="C23" s="30" t="s">
        <v>252</v>
      </c>
      <c r="D23" s="109" t="s">
        <v>393</v>
      </c>
      <c r="E23" s="107" t="str">
        <f>VLOOKUP($A23,'Variables (long list)'!$A$7:C$52,3,)</f>
        <v>250 m</v>
      </c>
      <c r="F23" s="107" t="str">
        <f>VLOOKUP($A23,'Variables (long list)'!$A$7:D$52,4,)</f>
        <v>NA</v>
      </c>
      <c r="G23" s="107">
        <v>2022</v>
      </c>
      <c r="H23" s="107"/>
      <c r="I23" s="107" t="s">
        <v>404</v>
      </c>
      <c r="J23" s="30" t="s">
        <v>555</v>
      </c>
      <c r="M23" s="30" t="str">
        <f t="shared" si="0"/>
        <v>?</v>
      </c>
      <c r="O23" s="30">
        <f t="shared" si="1"/>
        <v>0</v>
      </c>
      <c r="Q23" s="30" t="s">
        <v>388</v>
      </c>
      <c r="R23" s="30" t="s">
        <v>77</v>
      </c>
      <c r="S23" s="30" t="s">
        <v>77</v>
      </c>
    </row>
    <row r="24" spans="1:20" ht="17">
      <c r="A24" s="30" t="s">
        <v>314</v>
      </c>
      <c r="B24" s="30" t="str">
        <f>VLOOKUP(A24,'Variables (long list)'!$A$7:$B$52,2,)</f>
        <v>https://soilgrids.org/</v>
      </c>
      <c r="C24" s="30" t="s">
        <v>252</v>
      </c>
      <c r="D24" s="109" t="s">
        <v>393</v>
      </c>
      <c r="E24" s="107" t="str">
        <f>VLOOKUP($A24,'Variables (long list)'!$A$7:C$52,3,)</f>
        <v>250 m</v>
      </c>
      <c r="F24" s="107" t="str">
        <f>VLOOKUP($A24,'Variables (long list)'!$A$7:D$52,4,)</f>
        <v>NA</v>
      </c>
      <c r="G24" s="107">
        <v>2022</v>
      </c>
      <c r="H24" s="107"/>
      <c r="I24" s="107" t="s">
        <v>404</v>
      </c>
      <c r="J24" s="30" t="s">
        <v>555</v>
      </c>
      <c r="M24" s="30" t="str">
        <f t="shared" si="0"/>
        <v>?</v>
      </c>
      <c r="O24" s="30">
        <f t="shared" si="1"/>
        <v>0</v>
      </c>
      <c r="Q24" s="30" t="s">
        <v>389</v>
      </c>
      <c r="R24" s="30" t="s">
        <v>77</v>
      </c>
      <c r="S24" s="30" t="s">
        <v>77</v>
      </c>
    </row>
    <row r="25" spans="1:20" ht="51">
      <c r="A25" s="57" t="s">
        <v>807</v>
      </c>
      <c r="B25" s="30" t="str">
        <f>VLOOKUP(A25,'Variables (long list)'!$A$7:$B$56,2,)</f>
        <v>National Terrestrial Ecosystem Monitoring System for Canada</v>
      </c>
      <c r="E25" s="107" t="str">
        <f>VLOOKUP($A25,'Variables (long list)'!$A$7:C$56,3,)</f>
        <v>30 m</v>
      </c>
      <c r="F25" s="107">
        <f>VLOOKUP($A25,'Variables (long list)'!$A$7:D$56,4,)</f>
        <v>1985</v>
      </c>
      <c r="G25" s="107">
        <f>VLOOKUP($A25,'Variables (long list)'!$A$7:E$56,5,)</f>
        <v>2019</v>
      </c>
      <c r="H25" s="30" t="s">
        <v>477</v>
      </c>
      <c r="I25" s="30" t="s">
        <v>813</v>
      </c>
      <c r="T25" s="127" t="s">
        <v>77</v>
      </c>
    </row>
    <row r="26" spans="1:20" s="108" customFormat="1">
      <c r="A26" s="112"/>
      <c r="T26" s="128"/>
    </row>
    <row r="27" spans="1:20" ht="68">
      <c r="N27" s="30" t="s">
        <v>479</v>
      </c>
      <c r="O27" s="30">
        <f>SUM(O2:O26)</f>
        <v>51940</v>
      </c>
      <c r="P27" s="30">
        <f>SUM(P2:P26)</f>
        <v>6173.9</v>
      </c>
    </row>
    <row r="28" spans="1:20" ht="17">
      <c r="N28" s="30" t="s">
        <v>480</v>
      </c>
      <c r="O28" s="30">
        <f>O27/1000</f>
        <v>51.94</v>
      </c>
      <c r="P28" s="30">
        <f>P27/1000</f>
        <v>6.1738999999999997</v>
      </c>
    </row>
    <row r="29" spans="1:20" ht="17">
      <c r="N29" s="30" t="s">
        <v>481</v>
      </c>
      <c r="O29" s="30">
        <f>O28/1000</f>
        <v>5.194E-2</v>
      </c>
      <c r="P29" s="30">
        <f>P28/1000</f>
        <v>6.1738999999999995E-3</v>
      </c>
    </row>
  </sheetData>
  <phoneticPr fontId="9" type="noConversion"/>
  <conditionalFormatting sqref="R1:R1048576 S2:S24">
    <cfRule type="cellIs" dxfId="38" priority="12" operator="equal">
      <formula>"""Y"""</formula>
    </cfRule>
    <cfRule type="beginsWith" dxfId="37" priority="11" operator="beginsWith" text="Y">
      <formula>LEFT(R1,LEN("Y"))="Y"</formula>
    </cfRule>
    <cfRule type="containsText" dxfId="36" priority="8" operator="containsText" text="NA">
      <formula>NOT(ISERROR(SEARCH("NA",R1)))</formula>
    </cfRule>
    <cfRule type="containsText" dxfId="35" priority="7" operator="containsText" text="IDK">
      <formula>NOT(ISERROR(SEARCH("IDK",R1)))</formula>
    </cfRule>
  </conditionalFormatting>
  <conditionalFormatting sqref="R17:T17">
    <cfRule type="containsText" dxfId="34" priority="10" operator="containsText" text="NA">
      <formula>NOT(ISERROR(SEARCH("NA",R17)))</formula>
    </cfRule>
  </conditionalFormatting>
  <conditionalFormatting sqref="R21:T22">
    <cfRule type="containsText" dxfId="33" priority="4" operator="containsText" text="?">
      <formula>NOT(ISERROR(SEARCH("?",R21)))</formula>
    </cfRule>
  </conditionalFormatting>
  <conditionalFormatting sqref="T1:T1048576">
    <cfRule type="beginsWith" dxfId="32" priority="1" stopIfTrue="1" operator="beginsWith" text="~">
      <formula>LEFT(T1,LEN("~"))="~"</formula>
    </cfRule>
    <cfRule type="beginsWith" dxfId="31" priority="5" operator="beginsWith" text="Y">
      <formula>LEFT(T1,LEN("Y"))="Y"</formula>
    </cfRule>
    <cfRule type="containsText" dxfId="30" priority="3" operator="containsText" text="NA">
      <formula>NOT(ISERROR(SEARCH("NA",T1)))</formula>
    </cfRule>
    <cfRule type="containsText" dxfId="29" priority="2" operator="containsText" text="IDK">
      <formula>NOT(ISERROR(SEARCH("IDK",T1)))</formula>
    </cfRule>
    <cfRule type="cellIs" dxfId="28" priority="6" operator="equal">
      <formula>"""Y"""</formula>
    </cfRule>
  </conditionalFormatting>
  <hyperlinks>
    <hyperlink ref="A1" r:id="rId1" xr:uid="{68A60BD2-5824-194F-B543-5C55C014F9F4}"/>
    <hyperlink ref="C2" r:id="rId2" display="Website" xr:uid="{046BD154-3FBB-114F-93E4-4FEAED8D1929}"/>
    <hyperlink ref="C3" r:id="rId3" display="Website" xr:uid="{CBFD62A0-011F-644A-A20C-B099BEB3B569}"/>
    <hyperlink ref="C4" r:id="rId4" display="Website" xr:uid="{1FACF9A1-99C7-F649-A87D-C229D863188C}"/>
    <hyperlink ref="C5" r:id="rId5" display="Website" xr:uid="{8E829A63-A9A1-534E-B3B8-DE1ED441BA1C}"/>
    <hyperlink ref="D14" r:id="rId6" xr:uid="{48192919-F950-3F4B-8DD1-09FF2B5E260A}"/>
    <hyperlink ref="D11" r:id="rId7" xr:uid="{4CE7D37A-C862-D74B-B206-773B5A57A833}"/>
    <hyperlink ref="D23" r:id="rId8" xr:uid="{5430963D-77F5-DF42-BF4D-28FA476CA441}"/>
    <hyperlink ref="D24" r:id="rId9" xr:uid="{F7EF0D0D-620F-DA46-9501-056279C0C36A}"/>
    <hyperlink ref="D2" r:id="rId10" display="Data landing" xr:uid="{DB5F3D15-B268-044E-9A13-F07FEA5683EE}"/>
    <hyperlink ref="D3" r:id="rId11" display="Data landing" xr:uid="{C47CB836-F4E9-C843-ACA0-22920A92E129}"/>
    <hyperlink ref="D4" r:id="rId12" display="Data landing" xr:uid="{998C8F11-FF4D-1140-9C8B-17D60019A3E2}"/>
    <hyperlink ref="D5" r:id="rId13" display="Data landing" xr:uid="{C3EE7FE2-F8A4-AB45-B33E-9F7ED560CC0B}"/>
    <hyperlink ref="D9" r:id="rId14" display="Data landing" xr:uid="{2BE31E1C-7999-D54C-9778-33DA3A14C6B7}"/>
    <hyperlink ref="D21" r:id="rId15" xr:uid="{8262870B-CE83-C748-B777-14DE4C7A4802}"/>
    <hyperlink ref="D17" r:id="rId16" xr:uid="{CA94B2E5-1EF8-EB42-A9B1-DF85D20F40F8}"/>
    <hyperlink ref="D19" r:id="rId17" xr:uid="{B488C0F8-86C4-8F40-9AAE-AC46CD7FCF02}"/>
    <hyperlink ref="D20" r:id="rId18" xr:uid="{A923C952-5B5A-A04C-9361-140946C1200F}"/>
    <hyperlink ref="D18" r:id="rId19" xr:uid="{640067FF-C0BA-F249-9D94-F88BFA131B90}"/>
    <hyperlink ref="D16" r:id="rId20" xr:uid="{B286A76F-AB95-5B43-BED4-C494121D5AD9}"/>
    <hyperlink ref="D15" r:id="rId21" xr:uid="{7E21CFE3-C0AF-DB4C-A4B9-5507C13F0598}"/>
    <hyperlink ref="D6" r:id="rId22" xr:uid="{25221079-366D-524D-A4F4-40D97FDF872A}"/>
    <hyperlink ref="C11" r:id="rId23" xr:uid="{C2C4415E-8DEE-3D4E-9BE1-FF3F5E130906}"/>
    <hyperlink ref="D13" r:id="rId24" xr:uid="{6AA575BE-6694-A447-8A3C-37DAB730B7FD}"/>
    <hyperlink ref="C18" r:id="rId25" xr:uid="{2AC0D096-1ECC-AE44-96B1-903A5109B522}"/>
    <hyperlink ref="C20" r:id="rId26" xr:uid="{755D567A-18AB-DA4D-9014-EDF7346F8B34}"/>
    <hyperlink ref="D22" r:id="rId27" xr:uid="{1ACF5822-E6D9-C04E-9823-839675E58BBD}"/>
    <hyperlink ref="C22" r:id="rId28" xr:uid="{A1B97BB4-E4BF-214F-BEBB-9D14D502E27D}"/>
    <hyperlink ref="D10" r:id="rId29" xr:uid="{F5538374-4895-7A49-8F42-5422C7C91697}"/>
    <hyperlink ref="C10" r:id="rId30" xr:uid="{959EC9C4-39E5-1245-B537-68E22539FFB7}"/>
  </hyperlinks>
  <pageMargins left="0.7" right="0.7" top="0.75" bottom="0.75" header="0.3" footer="0.3"/>
  <legacyDrawing r:id="rId3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52767-3781-3640-B733-000294CBB1C7}">
  <sheetPr filterMode="1"/>
  <dimension ref="A1:AB28"/>
  <sheetViews>
    <sheetView tabSelected="1" zoomScale="75" workbookViewId="0">
      <pane xSplit="1" topLeftCell="B1" activePane="topRight" state="frozen"/>
      <selection pane="topRight" activeCell="B16" sqref="B16"/>
    </sheetView>
  </sheetViews>
  <sheetFormatPr baseColWidth="10" defaultRowHeight="16"/>
  <cols>
    <col min="1" max="1" width="31.83203125" style="57" bestFit="1" customWidth="1"/>
    <col min="2" max="4" width="26.6640625" style="30" customWidth="1"/>
    <col min="5" max="5" width="14.33203125" style="30" customWidth="1"/>
    <col min="6" max="10" width="10.83203125" style="30" customWidth="1"/>
    <col min="11" max="11" width="48.5" style="30" customWidth="1"/>
    <col min="12" max="12" width="12.83203125" style="30" customWidth="1"/>
    <col min="13" max="13" width="15.1640625" style="30" customWidth="1"/>
    <col min="14" max="17" width="10.83203125" style="30" customWidth="1"/>
    <col min="18" max="18" width="11.33203125" style="30" customWidth="1"/>
    <col min="19" max="19" width="12.33203125" style="30" customWidth="1"/>
    <col min="20" max="21" width="10.83203125" style="30" customWidth="1"/>
    <col min="22" max="23" width="12.33203125" style="127" customWidth="1"/>
    <col min="24" max="24" width="12.33203125" style="30" customWidth="1"/>
    <col min="25" max="25" width="10.83203125" style="30" customWidth="1"/>
    <col min="26" max="26" width="35" style="30" customWidth="1"/>
    <col min="27" max="27" width="26.33203125" style="30" customWidth="1"/>
    <col min="28" max="28" width="14.83203125" style="30" customWidth="1"/>
    <col min="29" max="16384" width="10.83203125" style="30"/>
  </cols>
  <sheetData>
    <row r="1" spans="1:28" s="106" customFormat="1" ht="68">
      <c r="A1" s="105" t="s">
        <v>196</v>
      </c>
      <c r="B1" s="106" t="s">
        <v>203</v>
      </c>
      <c r="C1" s="108" t="s">
        <v>810</v>
      </c>
      <c r="D1" s="108" t="s">
        <v>393</v>
      </c>
      <c r="E1" s="106" t="s">
        <v>208</v>
      </c>
      <c r="F1" s="106" t="s">
        <v>6</v>
      </c>
      <c r="G1" s="106" t="s">
        <v>7</v>
      </c>
      <c r="H1" s="106" t="s">
        <v>399</v>
      </c>
      <c r="I1" s="106" t="s">
        <v>400</v>
      </c>
      <c r="J1" s="106" t="s">
        <v>857</v>
      </c>
      <c r="K1" s="106" t="s">
        <v>394</v>
      </c>
      <c r="L1" s="106" t="s">
        <v>373</v>
      </c>
      <c r="M1" s="106" t="s">
        <v>371</v>
      </c>
      <c r="N1" s="106" t="s">
        <v>372</v>
      </c>
      <c r="O1" s="106" t="s">
        <v>486</v>
      </c>
      <c r="P1" s="106" t="s">
        <v>483</v>
      </c>
      <c r="Q1" s="106" t="s">
        <v>487</v>
      </c>
      <c r="R1" s="106" t="s">
        <v>374</v>
      </c>
      <c r="S1" s="106" t="s">
        <v>482</v>
      </c>
      <c r="T1" s="106" t="s">
        <v>584</v>
      </c>
      <c r="U1" s="106" t="s">
        <v>869</v>
      </c>
      <c r="V1" s="126" t="s">
        <v>817</v>
      </c>
      <c r="W1" s="126" t="s">
        <v>820</v>
      </c>
      <c r="X1" s="108" t="s">
        <v>821</v>
      </c>
      <c r="Y1" s="106" t="s">
        <v>202</v>
      </c>
      <c r="Z1" s="106" t="s">
        <v>829</v>
      </c>
      <c r="AA1" s="106" t="s">
        <v>830</v>
      </c>
      <c r="AB1" s="106" t="s">
        <v>832</v>
      </c>
    </row>
    <row r="2" spans="1:28" ht="85">
      <c r="A2" s="30" t="s">
        <v>207</v>
      </c>
      <c r="B2" s="30" t="str">
        <f>VLOOKUP($A2,'Variables (long list)'!$A$7:B$52,2,)</f>
        <v>Global Land Cover Mapping and Estimation Yearly 30 m V001</v>
      </c>
      <c r="C2" s="109" t="s">
        <v>395</v>
      </c>
      <c r="D2" s="110" t="s">
        <v>393</v>
      </c>
      <c r="E2" s="107" t="str">
        <f>VLOOKUP($A2,'Variables (long list)'!$A$7:C$52,3,)</f>
        <v>30 m</v>
      </c>
      <c r="F2" s="107">
        <f>VLOOKUP($A2,'Variables (long list)'!$A$7:D$52,4,)</f>
        <v>2001</v>
      </c>
      <c r="G2" s="107">
        <f>VLOOKUP($A2,'Variables (long list)'!$A$7:E$52,5,)</f>
        <v>2019</v>
      </c>
      <c r="H2" s="107" t="s">
        <v>862</v>
      </c>
      <c r="I2" s="107">
        <v>2019</v>
      </c>
      <c r="J2" s="107" t="s">
        <v>801</v>
      </c>
      <c r="K2" s="30" t="s">
        <v>398</v>
      </c>
      <c r="L2" s="30">
        <v>4</v>
      </c>
      <c r="M2" s="30" t="s">
        <v>396</v>
      </c>
      <c r="N2" s="30" t="str">
        <f>IF(OR(M2 =".tif", M2=".nc"), "No", IF(M2 = ".hdf", "Yes", "?"))</f>
        <v>No</v>
      </c>
      <c r="O2" s="30">
        <v>100</v>
      </c>
      <c r="P2" s="30">
        <f>O2*L2</f>
        <v>400</v>
      </c>
      <c r="Q2" s="30">
        <v>8.9</v>
      </c>
      <c r="R2" s="30" t="s">
        <v>375</v>
      </c>
      <c r="S2" s="30" t="s">
        <v>77</v>
      </c>
      <c r="T2" s="30" t="s">
        <v>77</v>
      </c>
      <c r="U2" s="30" t="s">
        <v>870</v>
      </c>
      <c r="Z2" s="30" t="s">
        <v>831</v>
      </c>
      <c r="AB2" s="30" t="s">
        <v>302</v>
      </c>
    </row>
    <row r="3" spans="1:28" ht="34">
      <c r="A3" s="30" t="s">
        <v>289</v>
      </c>
      <c r="B3" s="30" t="str">
        <f>VLOOKUP(A3,'Variables (long list)'!$A$7:$B$52,2,)</f>
        <v>Global Forest Canopy Height, 2019</v>
      </c>
      <c r="C3" s="30" t="s">
        <v>252</v>
      </c>
      <c r="D3" s="110" t="s">
        <v>393</v>
      </c>
      <c r="E3" s="107" t="str">
        <f>VLOOKUP($A3,'Variables (long list)'!$A$7:C$52,3,)</f>
        <v>30 m</v>
      </c>
      <c r="F3" s="107" t="s">
        <v>252</v>
      </c>
      <c r="G3" s="107">
        <f>VLOOKUP($A3,'Variables (long list)'!$A$7:E$52,5,)</f>
        <v>2019</v>
      </c>
      <c r="H3" s="107" t="s">
        <v>862</v>
      </c>
      <c r="I3" s="107">
        <v>2019</v>
      </c>
      <c r="J3" s="107" t="s">
        <v>801</v>
      </c>
      <c r="K3" s="30" t="s">
        <v>402</v>
      </c>
      <c r="L3" s="30">
        <v>1</v>
      </c>
      <c r="M3" s="30" t="s">
        <v>396</v>
      </c>
      <c r="N3" s="30" t="str">
        <f t="shared" ref="N3:N18" si="0">IF(OR(M3 =".tif", M3=".nc"), "No", IF(M3 = ".hdf", "Yes", "?"))</f>
        <v>No</v>
      </c>
      <c r="O3" s="30">
        <v>5700</v>
      </c>
      <c r="P3" s="30">
        <f t="shared" ref="P3" si="1">O3*L3</f>
        <v>5700</v>
      </c>
      <c r="R3" s="30" t="s">
        <v>390</v>
      </c>
      <c r="S3" s="30" t="s">
        <v>77</v>
      </c>
      <c r="T3" s="30" t="s">
        <v>77</v>
      </c>
      <c r="U3" s="30" t="s">
        <v>868</v>
      </c>
      <c r="W3" s="127" t="s">
        <v>77</v>
      </c>
      <c r="X3" s="30" t="s">
        <v>77</v>
      </c>
      <c r="Z3" s="31" t="s">
        <v>281</v>
      </c>
      <c r="AA3" s="31" t="s">
        <v>295</v>
      </c>
      <c r="AB3" s="31" t="s">
        <v>357</v>
      </c>
    </row>
    <row r="4" spans="1:28" ht="119" hidden="1">
      <c r="A4" s="30" t="s">
        <v>262</v>
      </c>
      <c r="B4" s="30" t="str">
        <f>VLOOKUP(A4,'Variables (long list)'!$A$7:$B$52,2,)</f>
        <v>ABoVE: Tree Canopy Cover and Stand Age from Landsat, Boreal Forest Biome, 1984-2020</v>
      </c>
      <c r="C4" s="30" t="s">
        <v>395</v>
      </c>
      <c r="D4" s="30" t="s">
        <v>393</v>
      </c>
      <c r="E4" s="107" t="str">
        <f>VLOOKUP($A4,'Variables (long list)'!$A$7:C$52,3,)</f>
        <v>30 m</v>
      </c>
      <c r="F4" s="107">
        <f>VLOOKUP($A4,'Variables (long list)'!$A$7:D$52,4,)</f>
        <v>1984</v>
      </c>
      <c r="G4" s="107">
        <f>VLOOKUP($A4,'Variables (long list)'!$A$7:E$52,5,)</f>
        <v>2020</v>
      </c>
      <c r="H4" s="107" t="s">
        <v>404</v>
      </c>
      <c r="I4" s="107" t="s">
        <v>404</v>
      </c>
      <c r="J4" s="107"/>
      <c r="K4" s="30" t="s">
        <v>556</v>
      </c>
      <c r="N4" s="30" t="str">
        <f t="shared" si="0"/>
        <v>?</v>
      </c>
      <c r="Q4" s="30">
        <v>245</v>
      </c>
      <c r="R4" s="30" t="s">
        <v>378</v>
      </c>
      <c r="S4" s="30" t="s">
        <v>77</v>
      </c>
      <c r="T4" s="30" t="s">
        <v>801</v>
      </c>
      <c r="U4" s="30" t="s">
        <v>871</v>
      </c>
      <c r="V4" s="127" t="s">
        <v>77</v>
      </c>
      <c r="W4" s="127" t="s">
        <v>77</v>
      </c>
      <c r="X4" s="30" t="s">
        <v>77</v>
      </c>
      <c r="Y4" s="30" t="s">
        <v>859</v>
      </c>
      <c r="Z4" s="31" t="s">
        <v>281</v>
      </c>
      <c r="AA4" s="31" t="s">
        <v>833</v>
      </c>
    </row>
    <row r="5" spans="1:28" ht="119" hidden="1">
      <c r="A5" s="30" t="s">
        <v>212</v>
      </c>
      <c r="B5" s="30" t="s">
        <v>484</v>
      </c>
      <c r="C5" s="30" t="s">
        <v>395</v>
      </c>
      <c r="D5" s="30" t="s">
        <v>393</v>
      </c>
      <c r="E5" s="107" t="str">
        <f>VLOOKUP($A5,'Variables (long list)'!$A$7:C$52,3,)</f>
        <v>25 m</v>
      </c>
      <c r="F5" s="107">
        <f>VLOOKUP($A5,'Variables (long list)'!$A$7:D$52,4,)</f>
        <v>2019</v>
      </c>
      <c r="G5" s="107">
        <f>VLOOKUP($A5,'Variables (long list)'!$A$7:E$52,5,)</f>
        <v>2022</v>
      </c>
      <c r="H5" s="107" t="s">
        <v>404</v>
      </c>
      <c r="I5" s="107" t="s">
        <v>404</v>
      </c>
      <c r="J5" s="107"/>
      <c r="K5" s="30" t="s">
        <v>556</v>
      </c>
      <c r="N5" s="30" t="str">
        <f t="shared" ref="N5" si="2">IF(OR(M5 =".tif", M5=".nc"), "No", IF(M5 = ".hdf", "Yes", "?"))</f>
        <v>?</v>
      </c>
      <c r="Q5" s="30">
        <v>245</v>
      </c>
      <c r="R5" s="30" t="s">
        <v>378</v>
      </c>
      <c r="S5" s="30" t="s">
        <v>77</v>
      </c>
      <c r="T5" s="30" t="s">
        <v>801</v>
      </c>
      <c r="U5" s="30" t="s">
        <v>871</v>
      </c>
      <c r="V5" s="127" t="s">
        <v>77</v>
      </c>
      <c r="W5" s="127" t="s">
        <v>77</v>
      </c>
      <c r="X5" s="30" t="s">
        <v>77</v>
      </c>
      <c r="Y5" s="30" t="s">
        <v>859</v>
      </c>
      <c r="Z5" s="31" t="s">
        <v>281</v>
      </c>
      <c r="AA5" s="31" t="s">
        <v>833</v>
      </c>
    </row>
    <row r="6" spans="1:28" ht="51">
      <c r="A6" s="30" t="s">
        <v>212</v>
      </c>
      <c r="B6" s="30" t="s">
        <v>843</v>
      </c>
      <c r="E6" s="107" t="s">
        <v>199</v>
      </c>
      <c r="F6" s="107">
        <v>2000</v>
      </c>
      <c r="G6" s="107">
        <v>2015</v>
      </c>
      <c r="H6" s="107" t="s">
        <v>858</v>
      </c>
      <c r="I6" s="107" t="s">
        <v>873</v>
      </c>
      <c r="J6" s="107" t="s">
        <v>77</v>
      </c>
      <c r="S6" s="30" t="s">
        <v>77</v>
      </c>
      <c r="T6" s="30" t="s">
        <v>77</v>
      </c>
      <c r="U6" s="30" t="s">
        <v>868</v>
      </c>
      <c r="Z6" s="31"/>
      <c r="AA6" s="31"/>
    </row>
    <row r="7" spans="1:28" ht="68">
      <c r="A7" s="30" t="s">
        <v>866</v>
      </c>
      <c r="B7" s="30" t="s">
        <v>867</v>
      </c>
      <c r="E7" s="107" t="s">
        <v>865</v>
      </c>
      <c r="F7" s="107">
        <v>2019</v>
      </c>
      <c r="G7" s="107">
        <v>2020</v>
      </c>
      <c r="H7" s="107" t="s">
        <v>862</v>
      </c>
      <c r="I7" s="107">
        <v>2020</v>
      </c>
      <c r="J7" s="107" t="s">
        <v>868</v>
      </c>
      <c r="S7" s="132" t="s">
        <v>77</v>
      </c>
      <c r="T7" s="132" t="s">
        <v>77</v>
      </c>
      <c r="U7" s="132" t="s">
        <v>870</v>
      </c>
      <c r="Z7" s="31"/>
      <c r="AA7" s="31"/>
    </row>
    <row r="8" spans="1:28" ht="51">
      <c r="A8" s="30" t="s">
        <v>863</v>
      </c>
      <c r="B8" s="30" t="s">
        <v>864</v>
      </c>
      <c r="E8" s="107" t="s">
        <v>865</v>
      </c>
      <c r="F8" s="107">
        <v>2019</v>
      </c>
      <c r="G8" s="107">
        <v>2020</v>
      </c>
      <c r="H8" s="107" t="s">
        <v>862</v>
      </c>
      <c r="I8" s="107">
        <v>2020</v>
      </c>
      <c r="J8" s="107" t="s">
        <v>77</v>
      </c>
      <c r="S8" s="132" t="s">
        <v>77</v>
      </c>
      <c r="T8" s="132" t="s">
        <v>77</v>
      </c>
      <c r="U8" s="132" t="s">
        <v>868</v>
      </c>
      <c r="Z8" s="31"/>
      <c r="AA8" s="31"/>
    </row>
    <row r="9" spans="1:28" ht="68" hidden="1">
      <c r="A9" s="30" t="s">
        <v>380</v>
      </c>
      <c r="B9" s="30" t="s">
        <v>124</v>
      </c>
      <c r="C9" s="110" t="s">
        <v>395</v>
      </c>
      <c r="D9" s="109" t="s">
        <v>393</v>
      </c>
      <c r="E9" s="107" t="s">
        <v>199</v>
      </c>
      <c r="F9" s="107">
        <v>2017</v>
      </c>
      <c r="G9" s="107">
        <v>2019</v>
      </c>
      <c r="H9" s="107" t="s">
        <v>862</v>
      </c>
      <c r="I9" s="107">
        <v>2019</v>
      </c>
      <c r="J9" s="107" t="s">
        <v>801</v>
      </c>
      <c r="K9" s="30" t="s">
        <v>476</v>
      </c>
      <c r="L9" s="30">
        <f>7*4</f>
        <v>28</v>
      </c>
      <c r="M9" s="30" t="s">
        <v>478</v>
      </c>
      <c r="N9" s="30" t="str">
        <f>IF(OR(M9 =".tif", M9=".nc"), "No", IF(M9 = ".hdf", "Yes", "?"))</f>
        <v>No</v>
      </c>
      <c r="O9" s="30">
        <f>150</f>
        <v>150</v>
      </c>
      <c r="P9" s="30">
        <f>O9*L9</f>
        <v>4200</v>
      </c>
      <c r="Q9" s="30">
        <v>1800</v>
      </c>
      <c r="R9" s="30" t="s">
        <v>387</v>
      </c>
      <c r="S9" s="30" t="s">
        <v>77</v>
      </c>
      <c r="T9" s="30" t="s">
        <v>801</v>
      </c>
      <c r="U9" s="30" t="s">
        <v>871</v>
      </c>
      <c r="AA9" s="31" t="s">
        <v>297</v>
      </c>
    </row>
    <row r="10" spans="1:28" ht="68">
      <c r="A10" s="30" t="s">
        <v>380</v>
      </c>
      <c r="B10" s="30" t="s">
        <v>117</v>
      </c>
      <c r="C10" s="110" t="s">
        <v>395</v>
      </c>
      <c r="D10" s="109" t="s">
        <v>393</v>
      </c>
      <c r="E10" s="107" t="s">
        <v>199</v>
      </c>
      <c r="F10" s="107">
        <v>2001</v>
      </c>
      <c r="G10" s="107">
        <v>2019</v>
      </c>
      <c r="H10" s="107" t="s">
        <v>862</v>
      </c>
      <c r="I10" s="107">
        <v>2019</v>
      </c>
      <c r="J10" s="107" t="s">
        <v>801</v>
      </c>
      <c r="K10" s="30" t="s">
        <v>398</v>
      </c>
      <c r="S10" s="30" t="s">
        <v>77</v>
      </c>
      <c r="T10" s="30" t="s">
        <v>77</v>
      </c>
      <c r="U10" s="30" t="s">
        <v>868</v>
      </c>
      <c r="V10" s="30"/>
      <c r="W10" s="30"/>
      <c r="AA10" s="31"/>
    </row>
    <row r="11" spans="1:28" ht="68" hidden="1">
      <c r="A11" s="30" t="s">
        <v>860</v>
      </c>
      <c r="B11" s="30" t="s">
        <v>861</v>
      </c>
      <c r="C11" s="110" t="s">
        <v>395</v>
      </c>
      <c r="D11" s="109" t="s">
        <v>393</v>
      </c>
      <c r="E11" s="107" t="s">
        <v>199</v>
      </c>
      <c r="F11" s="107">
        <v>1985</v>
      </c>
      <c r="G11" s="107">
        <v>2000</v>
      </c>
      <c r="H11" s="107"/>
      <c r="I11" s="107">
        <v>2000</v>
      </c>
      <c r="J11" s="107" t="s">
        <v>801</v>
      </c>
      <c r="K11" s="30" t="s">
        <v>476</v>
      </c>
      <c r="L11" s="30">
        <f>7*4</f>
        <v>28</v>
      </c>
      <c r="M11" s="30" t="s">
        <v>478</v>
      </c>
      <c r="N11" s="30" t="str">
        <f>IF(OR(M11 =".tif", M11=".nc"), "No", IF(M11 = ".hdf", "Yes", "?"))</f>
        <v>No</v>
      </c>
      <c r="O11" s="30">
        <f>150</f>
        <v>150</v>
      </c>
      <c r="P11" s="30">
        <f>O11*L11</f>
        <v>4200</v>
      </c>
      <c r="Q11" s="30">
        <v>1800</v>
      </c>
      <c r="R11" s="30" t="s">
        <v>387</v>
      </c>
      <c r="S11" s="30" t="s">
        <v>77</v>
      </c>
      <c r="T11" s="30" t="s">
        <v>801</v>
      </c>
      <c r="U11" s="30" t="s">
        <v>871</v>
      </c>
      <c r="AA11" s="31" t="s">
        <v>297</v>
      </c>
    </row>
    <row r="12" spans="1:28" ht="85" hidden="1">
      <c r="A12" s="30" t="s">
        <v>240</v>
      </c>
      <c r="B12" s="30" t="str">
        <f>VLOOKUP(A12,'Variables (long list)'!$A$7:$B$52,2,)</f>
        <v>Newfoundland forest inventory (Department of Fisheries Forestry and Agriculture of Newfoundland and Labrador, 2022)</v>
      </c>
      <c r="E12" s="107" t="str">
        <f>VLOOKUP($A12,'Variables (long list)'!$A$7:C$52,3,)</f>
        <v>?</v>
      </c>
      <c r="F12" s="107" t="str">
        <f>VLOOKUP($A12,'Variables (long list)'!$A$7:D$52,4,)</f>
        <v>?</v>
      </c>
      <c r="G12" s="107" t="str">
        <f>VLOOKUP($A12,'Variables (long list)'!$A$7:E$52,5,)</f>
        <v>?</v>
      </c>
      <c r="H12" s="107"/>
      <c r="I12" s="107" t="s">
        <v>404</v>
      </c>
      <c r="J12" s="107"/>
      <c r="N12" s="30" t="str">
        <f>IF(OR(M12 =".tif", M12=".nc"), "No", IF(M12 = ".hdf", "Yes", "?"))</f>
        <v>?</v>
      </c>
      <c r="P12" s="30">
        <f>O9*L12</f>
        <v>0</v>
      </c>
      <c r="R12" s="30" t="s">
        <v>392</v>
      </c>
      <c r="S12" s="30" t="s">
        <v>252</v>
      </c>
      <c r="U12" s="30" t="s">
        <v>871</v>
      </c>
      <c r="V12" s="127" t="s">
        <v>816</v>
      </c>
      <c r="Z12" s="31" t="s">
        <v>278</v>
      </c>
      <c r="AA12" s="94" t="s">
        <v>322</v>
      </c>
      <c r="AB12" s="31" t="s">
        <v>357</v>
      </c>
    </row>
    <row r="13" spans="1:28" ht="17">
      <c r="A13" s="30" t="s">
        <v>240</v>
      </c>
      <c r="B13" s="30" t="s">
        <v>818</v>
      </c>
      <c r="E13" s="107"/>
      <c r="F13" s="107"/>
      <c r="G13" s="107"/>
      <c r="H13" s="107"/>
      <c r="I13" s="107"/>
      <c r="J13" s="107"/>
      <c r="S13" s="30" t="s">
        <v>868</v>
      </c>
      <c r="T13" s="30" t="s">
        <v>868</v>
      </c>
      <c r="U13" s="30" t="s">
        <v>868</v>
      </c>
      <c r="Z13" s="31"/>
      <c r="AA13" s="94"/>
      <c r="AB13" s="31"/>
    </row>
    <row r="14" spans="1:28" ht="51">
      <c r="A14" s="30" t="s">
        <v>220</v>
      </c>
      <c r="B14" s="30" t="str">
        <f>VLOOKUP(A14,'Variables (long list)'!$A$7:$B$52,2,)</f>
        <v>Canadian Digital Elevation Model (DEM)  retrieved from Natural Resources Canada</v>
      </c>
      <c r="C14" s="124"/>
      <c r="D14" s="109" t="s">
        <v>393</v>
      </c>
      <c r="E14" s="107" t="str">
        <f>VLOOKUP($A14,'Variables (long list)'!$A$7:C$52,3,)</f>
        <v>20-30 m</v>
      </c>
      <c r="F14" s="107" t="str">
        <f>VLOOKUP($A14,'Variables (long list)'!$A$7:D$52,4,)</f>
        <v>NA</v>
      </c>
      <c r="G14" s="107">
        <f>VLOOKUP($A14,'Variables (long list)'!$A$7:E$52,5,)</f>
        <v>2011</v>
      </c>
      <c r="H14" s="107" t="s">
        <v>862</v>
      </c>
      <c r="I14" s="107">
        <v>2011</v>
      </c>
      <c r="J14" s="107" t="s">
        <v>801</v>
      </c>
      <c r="K14" s="30" t="s">
        <v>475</v>
      </c>
      <c r="N14" s="30" t="str">
        <f t="shared" si="0"/>
        <v>?</v>
      </c>
      <c r="P14" s="30">
        <f t="shared" ref="P14:P18" si="3">O14*L14</f>
        <v>0</v>
      </c>
      <c r="Q14" s="30">
        <f>1530/3</f>
        <v>510</v>
      </c>
      <c r="R14" s="30" t="s">
        <v>381</v>
      </c>
      <c r="S14" s="30" t="s">
        <v>77</v>
      </c>
      <c r="T14" s="30" t="s">
        <v>77</v>
      </c>
      <c r="U14" s="30" t="s">
        <v>868</v>
      </c>
      <c r="V14" s="127" t="s">
        <v>77</v>
      </c>
      <c r="Z14" s="32" t="s">
        <v>339</v>
      </c>
      <c r="AA14" s="32"/>
      <c r="AB14" s="32" t="s">
        <v>303</v>
      </c>
    </row>
    <row r="15" spans="1:28" ht="68">
      <c r="A15" s="30" t="s">
        <v>223</v>
      </c>
      <c r="B15" s="30" t="str">
        <f>VLOOKUP(A15,'Variables (long list)'!$A$7:$B$52,2,)</f>
        <v>Canadian Digital Elevation Model (DEM)  retrieved from Natural Resources Canada</v>
      </c>
      <c r="C15" s="125" t="s">
        <v>805</v>
      </c>
      <c r="D15" s="109" t="s">
        <v>393</v>
      </c>
      <c r="E15" s="107" t="str">
        <f>VLOOKUP($A15,'Variables (long list)'!$A$7:C$52,3,)</f>
        <v>20-30 m</v>
      </c>
      <c r="F15" s="107" t="str">
        <f>VLOOKUP($A15,'Variables (long list)'!$A$7:D$52,4,)</f>
        <v>NA</v>
      </c>
      <c r="G15" s="107">
        <f>VLOOKUP($A15,'Variables (long list)'!$A$7:E$52,5,)</f>
        <v>2011</v>
      </c>
      <c r="H15" s="107" t="s">
        <v>862</v>
      </c>
      <c r="I15" s="107">
        <v>2011</v>
      </c>
      <c r="J15" s="107" t="s">
        <v>801</v>
      </c>
      <c r="K15" s="30" t="s">
        <v>475</v>
      </c>
      <c r="N15" s="30" t="str">
        <f t="shared" si="0"/>
        <v>?</v>
      </c>
      <c r="P15" s="30">
        <f t="shared" si="3"/>
        <v>0</v>
      </c>
      <c r="Q15" s="30">
        <f t="shared" ref="Q15:Q16" si="4">1530/3</f>
        <v>510</v>
      </c>
      <c r="R15" s="30" t="s">
        <v>382</v>
      </c>
      <c r="S15" s="30" t="s">
        <v>77</v>
      </c>
      <c r="T15" s="30" t="s">
        <v>77</v>
      </c>
      <c r="U15" s="30" t="s">
        <v>868</v>
      </c>
      <c r="V15" s="127" t="s">
        <v>816</v>
      </c>
      <c r="Z15" s="32" t="s">
        <v>839</v>
      </c>
      <c r="AB15" s="30" t="s">
        <v>838</v>
      </c>
    </row>
    <row r="16" spans="1:28" ht="51">
      <c r="A16" s="30" t="s">
        <v>224</v>
      </c>
      <c r="B16" s="30" t="str">
        <f>VLOOKUP(A16,'Variables (long list)'!$A$7:$B$52,2,)</f>
        <v>Canadian Digital Elevation Model (DEM)  retrieved from Natural Resources Canada</v>
      </c>
      <c r="C16" s="30" t="s">
        <v>252</v>
      </c>
      <c r="D16" s="109" t="s">
        <v>393</v>
      </c>
      <c r="E16" s="107" t="str">
        <f>VLOOKUP($A16,'Variables (long list)'!$A$7:C$52,3,)</f>
        <v>20-30 m</v>
      </c>
      <c r="F16" s="107" t="str">
        <f>VLOOKUP($A16,'Variables (long list)'!$A$7:D$52,4,)</f>
        <v>NA</v>
      </c>
      <c r="G16" s="107">
        <f>VLOOKUP($A16,'Variables (long list)'!$A$7:E$52,5,)</f>
        <v>2011</v>
      </c>
      <c r="H16" s="107" t="s">
        <v>862</v>
      </c>
      <c r="I16" s="107">
        <v>2011</v>
      </c>
      <c r="J16" s="107" t="s">
        <v>801</v>
      </c>
      <c r="K16" s="30" t="s">
        <v>475</v>
      </c>
      <c r="N16" s="30" t="str">
        <f t="shared" si="0"/>
        <v>?</v>
      </c>
      <c r="P16" s="30">
        <f t="shared" si="3"/>
        <v>0</v>
      </c>
      <c r="Q16" s="30">
        <f t="shared" si="4"/>
        <v>510</v>
      </c>
      <c r="R16" s="30" t="s">
        <v>383</v>
      </c>
      <c r="S16" s="30" t="s">
        <v>77</v>
      </c>
      <c r="T16" s="30" t="s">
        <v>77</v>
      </c>
      <c r="U16" s="30" t="s">
        <v>868</v>
      </c>
      <c r="V16" s="127" t="s">
        <v>816</v>
      </c>
      <c r="Z16" s="32" t="s">
        <v>345</v>
      </c>
      <c r="AA16" s="32"/>
      <c r="AB16" s="32" t="s">
        <v>346</v>
      </c>
    </row>
    <row r="17" spans="1:28" ht="85">
      <c r="A17" s="30" t="s">
        <v>226</v>
      </c>
      <c r="B17" s="32" t="s">
        <v>241</v>
      </c>
      <c r="C17" s="110" t="s">
        <v>811</v>
      </c>
      <c r="D17" s="109" t="s">
        <v>393</v>
      </c>
      <c r="E17" s="107" t="str" cm="1">
        <f t="array" ref="E17">INDEX('Variables (long list)'!C:C,MATCH($A17,'Variables (long list)'!A:A,0)+1)</f>
        <v>~1.2 km</v>
      </c>
      <c r="F17" s="107">
        <v>1970</v>
      </c>
      <c r="G17" s="107" cm="1">
        <f t="array" ref="G17">INDEX('Variables (long list)'!E:E,MATCH($A17,'Variables (long list)'!$A:$A,0)+1)</f>
        <v>2020</v>
      </c>
      <c r="H17" s="107" t="s">
        <v>14</v>
      </c>
      <c r="I17" s="107" t="s">
        <v>403</v>
      </c>
      <c r="J17" s="107"/>
      <c r="N17" s="30" t="str">
        <f t="shared" si="0"/>
        <v>?</v>
      </c>
      <c r="P17" s="30">
        <f t="shared" si="3"/>
        <v>0</v>
      </c>
      <c r="R17" s="30" t="s">
        <v>384</v>
      </c>
      <c r="S17" s="30" t="s">
        <v>816</v>
      </c>
      <c r="T17" s="30" t="s">
        <v>816</v>
      </c>
      <c r="U17" s="30" t="s">
        <v>868</v>
      </c>
      <c r="V17" s="127" t="s">
        <v>816</v>
      </c>
      <c r="Z17" s="30" t="s">
        <v>325</v>
      </c>
      <c r="AA17" s="30" t="s">
        <v>298</v>
      </c>
      <c r="AB17" s="30" t="s">
        <v>326</v>
      </c>
    </row>
    <row r="18" spans="1:28" ht="68">
      <c r="A18" s="30" t="s">
        <v>227</v>
      </c>
      <c r="B18" s="32" t="s">
        <v>241</v>
      </c>
      <c r="C18" s="110" t="s">
        <v>812</v>
      </c>
      <c r="D18" s="109" t="s">
        <v>393</v>
      </c>
      <c r="E18" s="107" t="str" cm="1">
        <f t="array" ref="E18">INDEX('Variables (long list)'!C:C,MATCH($A18,'Variables (long list)'!$A:$A,0)+1)</f>
        <v>~1.2 km</v>
      </c>
      <c r="F18" s="107">
        <v>1970</v>
      </c>
      <c r="G18" s="107" cm="1">
        <f t="array" ref="G18">INDEX('Variables (long list)'!E:E,MATCH($A18,'Variables (long list)'!$A:$A,0)+1)</f>
        <v>2020</v>
      </c>
      <c r="H18" s="107" t="s">
        <v>14</v>
      </c>
      <c r="I18" s="107" t="s">
        <v>403</v>
      </c>
      <c r="J18" s="107"/>
      <c r="N18" s="30" t="str">
        <f t="shared" si="0"/>
        <v>?</v>
      </c>
      <c r="P18" s="30">
        <f t="shared" si="3"/>
        <v>0</v>
      </c>
      <c r="R18" s="30" t="s">
        <v>385</v>
      </c>
      <c r="S18" s="30" t="s">
        <v>816</v>
      </c>
      <c r="T18" s="30" t="s">
        <v>816</v>
      </c>
      <c r="U18" s="30" t="s">
        <v>868</v>
      </c>
      <c r="V18" s="127" t="s">
        <v>816</v>
      </c>
      <c r="Z18" s="30" t="s">
        <v>347</v>
      </c>
      <c r="AA18" s="30" t="s">
        <v>298</v>
      </c>
      <c r="AB18" s="30" t="s">
        <v>304</v>
      </c>
    </row>
    <row r="19" spans="1:28" ht="68">
      <c r="A19" s="30" t="s">
        <v>228</v>
      </c>
      <c r="B19" s="32" t="s">
        <v>241</v>
      </c>
      <c r="C19" s="110" t="s">
        <v>812</v>
      </c>
      <c r="D19" s="109" t="s">
        <v>393</v>
      </c>
      <c r="E19" s="107" cm="1">
        <f t="array" ref="E19">INDEX('Variables (long list)'!C:C,MATCH($A19,'Variables (long list)'!$A:$A,0)+1)</f>
        <v>0</v>
      </c>
      <c r="F19" s="107">
        <v>1970</v>
      </c>
      <c r="G19" s="107" cm="1">
        <f t="array" ref="G19">INDEX('Variables (long list)'!E:E,MATCH($A19,'Variables (long list)'!$A:$A,0)+1)</f>
        <v>0</v>
      </c>
      <c r="H19" s="107" t="s">
        <v>14</v>
      </c>
      <c r="I19" s="107" t="s">
        <v>403</v>
      </c>
      <c r="J19" s="107"/>
      <c r="R19" s="30" t="s">
        <v>386</v>
      </c>
      <c r="U19" s="30" t="s">
        <v>870</v>
      </c>
      <c r="Z19" s="31" t="s">
        <v>327</v>
      </c>
      <c r="AA19" s="31" t="s">
        <v>272</v>
      </c>
      <c r="AB19" s="31" t="s">
        <v>346</v>
      </c>
    </row>
    <row r="20" spans="1:28" ht="17" hidden="1">
      <c r="A20" s="57" t="s">
        <v>819</v>
      </c>
      <c r="B20" s="30" t="s">
        <v>818</v>
      </c>
      <c r="V20" s="30" t="s">
        <v>77</v>
      </c>
      <c r="W20" s="30"/>
      <c r="Z20" s="31"/>
      <c r="AA20" s="31"/>
    </row>
    <row r="21" spans="1:28" ht="67" customHeight="1">
      <c r="A21" s="73" t="s">
        <v>834</v>
      </c>
      <c r="B21" s="30" t="s">
        <v>872</v>
      </c>
      <c r="S21" s="30" t="s">
        <v>77</v>
      </c>
      <c r="T21" s="30" t="s">
        <v>77</v>
      </c>
      <c r="U21" s="30" t="s">
        <v>77</v>
      </c>
      <c r="Z21" s="31" t="s">
        <v>356</v>
      </c>
      <c r="AA21" s="31" t="s">
        <v>355</v>
      </c>
      <c r="AB21" s="31" t="s">
        <v>357</v>
      </c>
    </row>
    <row r="22" spans="1:28" ht="34" hidden="1">
      <c r="A22" s="73" t="s">
        <v>835</v>
      </c>
      <c r="U22" s="30" t="s">
        <v>801</v>
      </c>
      <c r="Z22" s="31" t="s">
        <v>352</v>
      </c>
      <c r="AA22" s="31" t="s">
        <v>353</v>
      </c>
    </row>
    <row r="23" spans="1:28" ht="34" hidden="1">
      <c r="A23" s="73" t="s">
        <v>341</v>
      </c>
      <c r="U23" s="30" t="s">
        <v>801</v>
      </c>
      <c r="Z23" s="31" t="s">
        <v>352</v>
      </c>
      <c r="AA23" s="31" t="s">
        <v>353</v>
      </c>
    </row>
    <row r="24" spans="1:28" ht="34" hidden="1">
      <c r="A24" s="73" t="s">
        <v>836</v>
      </c>
      <c r="U24" s="30" t="s">
        <v>801</v>
      </c>
      <c r="Z24" s="31" t="s">
        <v>336</v>
      </c>
      <c r="AA24" s="31"/>
      <c r="AB24" s="31" t="s">
        <v>329</v>
      </c>
    </row>
    <row r="25" spans="1:28" ht="68" hidden="1">
      <c r="A25" s="73" t="s">
        <v>837</v>
      </c>
      <c r="O25" s="30" t="s">
        <v>479</v>
      </c>
      <c r="P25" s="30">
        <f>SUM(P2:P20)</f>
        <v>14500</v>
      </c>
      <c r="Q25" s="30">
        <f>SUM(Q2:Q20)</f>
        <v>5628.9</v>
      </c>
      <c r="U25" s="30" t="s">
        <v>801</v>
      </c>
      <c r="Z25" s="31" t="s">
        <v>331</v>
      </c>
      <c r="AA25" s="31" t="s">
        <v>354</v>
      </c>
      <c r="AB25" s="31" t="s">
        <v>332</v>
      </c>
    </row>
    <row r="26" spans="1:28" ht="17" hidden="1">
      <c r="A26" s="57" t="s">
        <v>822</v>
      </c>
      <c r="O26" s="30" t="s">
        <v>480</v>
      </c>
      <c r="P26" s="30">
        <f>P25/1000</f>
        <v>14.5</v>
      </c>
      <c r="Q26" s="30">
        <f>Q25/1000</f>
        <v>5.6288999999999998</v>
      </c>
    </row>
    <row r="27" spans="1:28" ht="68" hidden="1">
      <c r="A27" s="57" t="s">
        <v>823</v>
      </c>
      <c r="B27" s="30" t="s">
        <v>824</v>
      </c>
      <c r="D27" s="110" t="s">
        <v>825</v>
      </c>
      <c r="E27" s="30" t="s">
        <v>826</v>
      </c>
      <c r="F27" s="30" t="s">
        <v>252</v>
      </c>
      <c r="G27" s="30">
        <v>2010</v>
      </c>
      <c r="H27" s="30" t="s">
        <v>404</v>
      </c>
      <c r="I27" s="30">
        <v>2010</v>
      </c>
      <c r="O27" s="30" t="s">
        <v>481</v>
      </c>
      <c r="P27" s="30">
        <f>P26/1000</f>
        <v>1.4500000000000001E-2</v>
      </c>
      <c r="Q27" s="30">
        <f>Q26/1000</f>
        <v>5.6289E-3</v>
      </c>
      <c r="U27" s="30" t="s">
        <v>801</v>
      </c>
    </row>
    <row r="28" spans="1:28" ht="51" hidden="1">
      <c r="A28" s="57" t="s">
        <v>828</v>
      </c>
      <c r="B28" s="30" t="s">
        <v>827</v>
      </c>
      <c r="D28" s="110" t="s">
        <v>825</v>
      </c>
      <c r="E28" s="30" t="s">
        <v>209</v>
      </c>
      <c r="F28" s="30" t="s">
        <v>252</v>
      </c>
      <c r="G28" s="30" t="s">
        <v>34</v>
      </c>
      <c r="H28" s="30" t="s">
        <v>404</v>
      </c>
      <c r="I28" s="30" t="s">
        <v>34</v>
      </c>
      <c r="U28" s="30" t="s">
        <v>801</v>
      </c>
    </row>
  </sheetData>
  <autoFilter ref="A1:AB28" xr:uid="{CDA52767-3781-3640-B733-000294CBB1C7}">
    <filterColumn colId="20">
      <filters>
        <filter val="m"/>
        <filter val="y"/>
      </filters>
    </filterColumn>
  </autoFilter>
  <conditionalFormatting sqref="S1:S4 T2:U4 S5:U20 S21:S1048576 S22:U24">
    <cfRule type="containsText" dxfId="27" priority="46" operator="containsText" text="NA">
      <formula>NOT(ISERROR(SEARCH("NA",S1)))</formula>
    </cfRule>
    <cfRule type="containsText" dxfId="26" priority="45" operator="containsText" text="IDK">
      <formula>NOT(ISERROR(SEARCH("IDK",S1)))</formula>
    </cfRule>
  </conditionalFormatting>
  <conditionalFormatting sqref="S5:U20 S1:S4 T2:U4 S21:S1048576 S22:U24">
    <cfRule type="cellIs" dxfId="25" priority="50" operator="equal">
      <formula>"""Y"""</formula>
    </cfRule>
    <cfRule type="beginsWith" dxfId="24" priority="49" operator="beginsWith" text="Y">
      <formula>LEFT(S1,LEN("Y"))="Y"</formula>
    </cfRule>
  </conditionalFormatting>
  <conditionalFormatting sqref="S21:U21">
    <cfRule type="endsWith" dxfId="23" priority="1" operator="endsWith" text="m">
      <formula>RIGHT(S21,LEN("m"))="m"</formula>
    </cfRule>
    <cfRule type="endsWith" dxfId="22" priority="2" operator="endsWith" text="N">
      <formula>RIGHT(S21,LEN("N"))="N"</formula>
    </cfRule>
  </conditionalFormatting>
  <conditionalFormatting sqref="S1:X20 S22:X1048576">
    <cfRule type="endsWith" dxfId="21" priority="28" operator="endsWith" text="N">
      <formula>RIGHT(S1,LEN("N"))="N"</formula>
    </cfRule>
  </conditionalFormatting>
  <conditionalFormatting sqref="S19:X19">
    <cfRule type="containsText" dxfId="20" priority="47" operator="containsText" text="?">
      <formula>NOT(ISERROR(SEARCH("?",S19)))</formula>
    </cfRule>
  </conditionalFormatting>
  <conditionalFormatting sqref="S22:X1048576 S1:X20">
    <cfRule type="endsWith" dxfId="19" priority="27" operator="endsWith" text="m">
      <formula>RIGHT(S1,LEN("m"))="m"</formula>
    </cfRule>
  </conditionalFormatting>
  <conditionalFormatting sqref="T21:U21">
    <cfRule type="cellIs" dxfId="18" priority="6" operator="equal">
      <formula>"""Y"""</formula>
    </cfRule>
    <cfRule type="containsText" dxfId="17" priority="3" operator="containsText" text="IDK">
      <formula>NOT(ISERROR(SEARCH("IDK",T21)))</formula>
    </cfRule>
    <cfRule type="containsText" dxfId="16" priority="4" operator="containsText" text="NA">
      <formula>NOT(ISERROR(SEARCH("NA",T21)))</formula>
    </cfRule>
    <cfRule type="beginsWith" dxfId="15" priority="5" operator="beginsWith" text="Y">
      <formula>LEFT(T21,LEN("Y"))="Y"</formula>
    </cfRule>
  </conditionalFormatting>
  <conditionalFormatting sqref="U25">
    <cfRule type="beginsWith" dxfId="14" priority="19" operator="beginsWith" text="Y">
      <formula>LEFT(U25,LEN("Y"))="Y"</formula>
    </cfRule>
    <cfRule type="containsText" dxfId="13" priority="18" operator="containsText" text="NA">
      <formula>NOT(ISERROR(SEARCH("NA",U25)))</formula>
    </cfRule>
    <cfRule type="containsText" dxfId="12" priority="17" operator="containsText" text="IDK">
      <formula>NOT(ISERROR(SEARCH("IDK",U25)))</formula>
    </cfRule>
    <cfRule type="cellIs" dxfId="11" priority="20" operator="equal">
      <formula>"""Y"""</formula>
    </cfRule>
  </conditionalFormatting>
  <conditionalFormatting sqref="U27:U28">
    <cfRule type="beginsWith" dxfId="10" priority="11" operator="beginsWith" text="Y">
      <formula>LEFT(U27,LEN("Y"))="Y"</formula>
    </cfRule>
    <cfRule type="containsText" dxfId="9" priority="9" operator="containsText" text="IDK">
      <formula>NOT(ISERROR(SEARCH("IDK",U27)))</formula>
    </cfRule>
    <cfRule type="cellIs" dxfId="8" priority="12" operator="equal">
      <formula>"""Y"""</formula>
    </cfRule>
    <cfRule type="containsText" dxfId="7" priority="10" operator="containsText" text="NA">
      <formula>NOT(ISERROR(SEARCH("NA",U27)))</formula>
    </cfRule>
  </conditionalFormatting>
  <conditionalFormatting sqref="V1:X20 V22:X1048576">
    <cfRule type="cellIs" dxfId="6" priority="44" operator="equal">
      <formula>"""Y"""</formula>
    </cfRule>
    <cfRule type="beginsWith" dxfId="5" priority="43" operator="beginsWith" text="Y">
      <formula>LEFT(V1,LEN("Y"))="Y"</formula>
    </cfRule>
    <cfRule type="containsText" dxfId="4" priority="40" operator="containsText" text="IDK">
      <formula>NOT(ISERROR(SEARCH("IDK",V1)))</formula>
    </cfRule>
    <cfRule type="beginsWith" dxfId="3" priority="39" stopIfTrue="1" operator="beginsWith" text="~">
      <formula>LEFT(V1,LEN("~"))="~"</formula>
    </cfRule>
    <cfRule type="containsText" dxfId="2" priority="41" operator="containsText" text="NA">
      <formula>NOT(ISERROR(SEARCH("NA",V1)))</formula>
    </cfRule>
  </conditionalFormatting>
  <hyperlinks>
    <hyperlink ref="A1" r:id="rId1" xr:uid="{D838A66A-773F-A84F-A108-F2BCAE1EDC84}"/>
    <hyperlink ref="C2" r:id="rId2" display="Website" xr:uid="{3B83002B-7395-D844-B3CF-F7B6A4E14AE1}"/>
    <hyperlink ref="D14" r:id="rId3" xr:uid="{33E2B2F5-35E5-DA40-9360-037E1C12684E}"/>
    <hyperlink ref="D9" r:id="rId4" xr:uid="{0BEEF19B-70A1-E54F-8EC0-F9AD775C8A98}"/>
    <hyperlink ref="D2" r:id="rId5" display="Data landing" xr:uid="{D005C1AB-32AD-7C4D-A453-F9BA3B303E40}"/>
    <hyperlink ref="D18" r:id="rId6" xr:uid="{EA13324E-C834-8546-8E15-3BF3938CCC72}"/>
    <hyperlink ref="D17" r:id="rId7" xr:uid="{18986E79-78E9-464A-96E0-A978D8F1921B}"/>
    <hyperlink ref="D16" r:id="rId8" xr:uid="{5D6AF5CC-3086-B04F-B46B-2CD813BA9FE3}"/>
    <hyperlink ref="D15" r:id="rId9" xr:uid="{E8DE5419-1131-C64F-99CF-94D2B72DCCF4}"/>
    <hyperlink ref="D3" r:id="rId10" xr:uid="{44A672CC-5A5C-1647-B549-C23AEB87A88D}"/>
    <hyperlink ref="C9" r:id="rId11" xr:uid="{80FABD7E-2E00-674F-AE87-EDEB01F5FF2A}"/>
    <hyperlink ref="C17" r:id="rId12" xr:uid="{4F219EDC-E3EF-4242-BD7D-0161BFFD7E3E}"/>
    <hyperlink ref="C18" r:id="rId13" xr:uid="{11710965-652A-7245-A6D5-4ED55F274A73}"/>
    <hyperlink ref="D19" r:id="rId14" xr:uid="{C37C30E2-5CE9-B740-BC01-4A382D3C4049}"/>
    <hyperlink ref="C19" r:id="rId15" xr:uid="{64D81143-A61E-CC4F-98F8-8E0588AD16A6}"/>
    <hyperlink ref="D27" r:id="rId16" xr:uid="{545BABF3-5135-574C-9023-0FEBD0B2A583}"/>
    <hyperlink ref="D28" r:id="rId17" xr:uid="{69C31F2F-F9F4-1540-AD50-C53225EEC7CE}"/>
    <hyperlink ref="D11" r:id="rId18" xr:uid="{1A29EA1F-7E23-B74E-8CF6-530D50EB45E2}"/>
    <hyperlink ref="C11" r:id="rId19" xr:uid="{5D047870-F540-BF43-8FD8-16C0B68B81FB}"/>
  </hyperlinks>
  <pageMargins left="0.7" right="0.7" top="0.75" bottom="0.75" header="0.3" footer="0.3"/>
  <legacyDrawing r:id="rId2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B473F-DD7E-B549-8DD0-A9AC55F34578}">
  <dimension ref="A1:E3"/>
  <sheetViews>
    <sheetView workbookViewId="0">
      <selection activeCell="A8" sqref="A8"/>
    </sheetView>
  </sheetViews>
  <sheetFormatPr baseColWidth="10" defaultRowHeight="16"/>
  <cols>
    <col min="1" max="1" width="59" bestFit="1" customWidth="1"/>
  </cols>
  <sheetData>
    <row r="1" spans="1:5">
      <c r="A1" s="120" t="s">
        <v>203</v>
      </c>
      <c r="B1" s="120" t="s">
        <v>4</v>
      </c>
      <c r="C1" s="120" t="s">
        <v>844</v>
      </c>
      <c r="D1" s="120" t="s">
        <v>846</v>
      </c>
      <c r="E1" s="120" t="s">
        <v>847</v>
      </c>
    </row>
    <row r="2" spans="1:5">
      <c r="A2" t="s">
        <v>874</v>
      </c>
      <c r="B2" t="s">
        <v>199</v>
      </c>
      <c r="C2" t="s">
        <v>875</v>
      </c>
    </row>
    <row r="3" spans="1:5">
      <c r="A3" t="s">
        <v>856</v>
      </c>
      <c r="B3" t="s">
        <v>199</v>
      </c>
      <c r="C3" t="s">
        <v>876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CFCD0-E7D4-E94B-B72C-B414C98A6A48}">
  <dimension ref="A1:E5"/>
  <sheetViews>
    <sheetView workbookViewId="0">
      <selection activeCell="D12" sqref="D12"/>
    </sheetView>
  </sheetViews>
  <sheetFormatPr baseColWidth="10" defaultRowHeight="16"/>
  <cols>
    <col min="1" max="1" width="21.5" customWidth="1"/>
    <col min="3" max="3" width="19.83203125" bestFit="1" customWidth="1"/>
    <col min="4" max="4" width="21.5" customWidth="1"/>
    <col min="5" max="5" width="43.1640625" bestFit="1" customWidth="1"/>
    <col min="6" max="6" width="16.5" bestFit="1" customWidth="1"/>
  </cols>
  <sheetData>
    <row r="1" spans="1:5">
      <c r="A1" s="120" t="s">
        <v>203</v>
      </c>
      <c r="B1" s="120" t="s">
        <v>4</v>
      </c>
      <c r="C1" s="120" t="s">
        <v>844</v>
      </c>
      <c r="D1" s="120" t="s">
        <v>846</v>
      </c>
      <c r="E1" s="120" t="s">
        <v>847</v>
      </c>
    </row>
    <row r="2" spans="1:5" ht="85">
      <c r="A2" s="30" t="s">
        <v>484</v>
      </c>
      <c r="B2" t="s">
        <v>96</v>
      </c>
      <c r="C2" t="s">
        <v>845</v>
      </c>
      <c r="D2" s="30" t="s">
        <v>848</v>
      </c>
      <c r="E2" t="s">
        <v>849</v>
      </c>
    </row>
    <row r="3" spans="1:5" ht="68">
      <c r="A3" s="30" t="s">
        <v>177</v>
      </c>
      <c r="B3" t="s">
        <v>96</v>
      </c>
      <c r="C3">
        <v>2022</v>
      </c>
      <c r="D3" s="30" t="s">
        <v>848</v>
      </c>
      <c r="E3" t="s">
        <v>850</v>
      </c>
    </row>
    <row r="4" spans="1:5" ht="51">
      <c r="A4" s="30" t="s">
        <v>841</v>
      </c>
      <c r="B4" t="s">
        <v>842</v>
      </c>
      <c r="C4">
        <v>2022</v>
      </c>
      <c r="D4" t="s">
        <v>851</v>
      </c>
      <c r="E4" t="s">
        <v>852</v>
      </c>
    </row>
    <row r="5" spans="1:5" ht="68">
      <c r="A5" s="129" t="s">
        <v>843</v>
      </c>
      <c r="B5" s="130" t="s">
        <v>96</v>
      </c>
      <c r="C5" s="131" t="s">
        <v>853</v>
      </c>
      <c r="D5" s="130" t="s">
        <v>854</v>
      </c>
      <c r="E5" s="130" t="s">
        <v>855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C0E30-B0D7-8243-ADF9-8206900A5FBD}">
  <dimension ref="A1:Y70"/>
  <sheetViews>
    <sheetView topLeftCell="D1" workbookViewId="0">
      <selection activeCell="H14" sqref="H14"/>
    </sheetView>
  </sheetViews>
  <sheetFormatPr baseColWidth="10" defaultRowHeight="16"/>
  <cols>
    <col min="1" max="1" width="65.83203125" hidden="1" customWidth="1"/>
    <col min="2" max="2" width="29" hidden="1" customWidth="1"/>
    <col min="3" max="3" width="23.33203125" hidden="1" customWidth="1"/>
    <col min="4" max="4" width="41.6640625" bestFit="1" customWidth="1"/>
    <col min="6" max="6" width="8.1640625" bestFit="1" customWidth="1"/>
    <col min="7" max="7" width="15.33203125" customWidth="1"/>
    <col min="8" max="8" width="10.1640625" customWidth="1"/>
    <col min="9" max="9" width="7.1640625" customWidth="1"/>
    <col min="10" max="10" width="15.33203125" customWidth="1"/>
    <col min="11" max="11" width="9.5" bestFit="1" customWidth="1"/>
    <col min="12" max="12" width="9.5" customWidth="1"/>
    <col min="13" max="13" width="18" bestFit="1" customWidth="1"/>
    <col min="14" max="15" width="15.5" bestFit="1" customWidth="1"/>
    <col min="16" max="16" width="15.1640625" bestFit="1" customWidth="1"/>
    <col min="17" max="17" width="17" customWidth="1"/>
    <col min="18" max="18" width="9.5" bestFit="1" customWidth="1"/>
    <col min="19" max="19" width="9.5" customWidth="1"/>
    <col min="20" max="20" width="18" bestFit="1" customWidth="1"/>
    <col min="21" max="22" width="15.5" bestFit="1" customWidth="1"/>
    <col min="23" max="23" width="15.1640625" bestFit="1" customWidth="1"/>
    <col min="24" max="24" width="17" customWidth="1"/>
  </cols>
  <sheetData>
    <row r="1" spans="1:25">
      <c r="A1" s="121" t="s">
        <v>590</v>
      </c>
      <c r="B1" s="121" t="s">
        <v>591</v>
      </c>
      <c r="C1" s="121" t="s">
        <v>592</v>
      </c>
      <c r="D1" s="121" t="s">
        <v>585</v>
      </c>
      <c r="E1" s="121" t="s">
        <v>789</v>
      </c>
      <c r="F1" s="121" t="s">
        <v>790</v>
      </c>
      <c r="G1" t="s">
        <v>587</v>
      </c>
      <c r="H1" t="s">
        <v>588</v>
      </c>
      <c r="I1" t="s">
        <v>589</v>
      </c>
      <c r="J1" s="121" t="s">
        <v>796</v>
      </c>
      <c r="K1" t="s">
        <v>586</v>
      </c>
      <c r="L1" t="s">
        <v>798</v>
      </c>
      <c r="M1" t="s">
        <v>791</v>
      </c>
      <c r="N1" t="s">
        <v>792</v>
      </c>
      <c r="O1" t="s">
        <v>793</v>
      </c>
      <c r="P1" t="s">
        <v>794</v>
      </c>
      <c r="Q1" t="s">
        <v>795</v>
      </c>
      <c r="R1" t="s">
        <v>586</v>
      </c>
      <c r="S1" t="s">
        <v>798</v>
      </c>
      <c r="T1" t="s">
        <v>791</v>
      </c>
      <c r="U1" t="s">
        <v>792</v>
      </c>
      <c r="V1" t="s">
        <v>793</v>
      </c>
      <c r="W1" t="s">
        <v>794</v>
      </c>
      <c r="X1" t="s">
        <v>795</v>
      </c>
    </row>
    <row r="2" spans="1:25">
      <c r="A2" t="s">
        <v>593</v>
      </c>
      <c r="B2" t="s">
        <v>594</v>
      </c>
      <c r="C2" t="s">
        <v>595</v>
      </c>
      <c r="D2" t="str">
        <f t="shared" ref="D2:D33" si="0">RIGHT(A2,LEN(A2)-25)</f>
        <v>LC08_L2SP_002026_20220606_20220610_02_T1</v>
      </c>
      <c r="E2" s="122">
        <f>_xlfn.NUMBERVALUE(RIGHT(B2,LEN(B2)-23))</f>
        <v>81.489999999999995</v>
      </c>
      <c r="F2" s="122">
        <f>_xlfn.NUMBERVALUE(RIGHT(C2,LEN(C2)-18))</f>
        <v>79.38</v>
      </c>
      <c r="G2" t="str">
        <f t="shared" ref="G2:G33" si="1">MID(D2,18,4)&amp;","&amp;MID(D2,22,2)&amp;","&amp;MID(D2,24,2)</f>
        <v>2022,06,06</v>
      </c>
      <c r="H2" t="str">
        <f t="shared" ref="H2:H33" si="2">MID(D2,11,3)</f>
        <v>002</v>
      </c>
      <c r="I2" t="str">
        <f t="shared" ref="I2:I33" si="3">MID(D2,14,3)</f>
        <v>026</v>
      </c>
      <c r="J2" t="str">
        <f t="shared" ref="J2:J33" si="4">MID(D2,22,2)</f>
        <v>06</v>
      </c>
      <c r="L2" t="str">
        <f>IF(K2="Y",K2&amp;J2,"")</f>
        <v/>
      </c>
      <c r="M2" t="str">
        <f>IF($E2&lt;50,"Y","N")</f>
        <v>N</v>
      </c>
      <c r="N2" t="str">
        <f>IF($E2&lt;40,"Y","N")</f>
        <v>N</v>
      </c>
      <c r="O2" t="str">
        <f>IF($E2&lt;30,"Y","N")</f>
        <v>N</v>
      </c>
      <c r="P2" t="str">
        <f>IF($E2&lt;20,"Y","N")</f>
        <v>N</v>
      </c>
      <c r="Q2" t="str">
        <f>IF($E2&lt;10,"Y","N")</f>
        <v>N</v>
      </c>
      <c r="S2" t="str">
        <f>IF(R2="Y",R2&amp;J2,"")</f>
        <v/>
      </c>
      <c r="T2" t="str">
        <f>IF($F2&lt;50,"Y","N")</f>
        <v>N</v>
      </c>
      <c r="U2" t="str">
        <f t="shared" ref="U2:X17" si="5">IF($F2&lt;50,"Y","N")</f>
        <v>N</v>
      </c>
      <c r="V2" t="str">
        <f t="shared" si="5"/>
        <v>N</v>
      </c>
      <c r="W2" t="str">
        <f t="shared" si="5"/>
        <v>N</v>
      </c>
      <c r="X2" t="str">
        <f>IF($F2&lt;50,"Y","N")</f>
        <v>N</v>
      </c>
      <c r="Y2" t="s">
        <v>799</v>
      </c>
    </row>
    <row r="3" spans="1:25">
      <c r="A3" t="s">
        <v>596</v>
      </c>
      <c r="B3" t="s">
        <v>597</v>
      </c>
      <c r="C3" t="s">
        <v>598</v>
      </c>
      <c r="D3" t="str">
        <f t="shared" si="0"/>
        <v>LC08_L2SP_002026_20220622_20220705_02_T1</v>
      </c>
      <c r="E3" s="122">
        <f t="shared" ref="E3:E66" si="6">_xlfn.NUMBERVALUE(RIGHT(B3,LEN(B3)-23))</f>
        <v>56.65</v>
      </c>
      <c r="F3" s="122">
        <f t="shared" ref="F3:F66" si="7">_xlfn.NUMBERVALUE(RIGHT(C3,LEN(C3)-18))</f>
        <v>79.91</v>
      </c>
      <c r="G3" t="str">
        <f t="shared" si="1"/>
        <v>2022,06,22</v>
      </c>
      <c r="H3" t="str">
        <f t="shared" si="2"/>
        <v>002</v>
      </c>
      <c r="I3" t="str">
        <f t="shared" si="3"/>
        <v>026</v>
      </c>
      <c r="J3" t="str">
        <f t="shared" si="4"/>
        <v>06</v>
      </c>
      <c r="L3" t="str">
        <f t="shared" ref="L3:L66" si="8">IF(K3="Y",K3&amp;J3,"")</f>
        <v/>
      </c>
      <c r="M3" t="str">
        <f t="shared" ref="M3:M66" si="9">IF($E3&lt;50,"Y","N")</f>
        <v>N</v>
      </c>
      <c r="N3" t="str">
        <f t="shared" ref="N3:N66" si="10">IF($E3&lt;40,"Y","N")</f>
        <v>N</v>
      </c>
      <c r="O3" t="str">
        <f t="shared" ref="O3:O66" si="11">IF($E3&lt;30,"Y","N")</f>
        <v>N</v>
      </c>
      <c r="P3" t="str">
        <f t="shared" ref="P3:P66" si="12">IF($E3&lt;20,"Y","N")</f>
        <v>N</v>
      </c>
      <c r="Q3" t="str">
        <f t="shared" ref="Q3:Q66" si="13">IF($E3&lt;10,"Y","N")</f>
        <v>N</v>
      </c>
      <c r="S3" t="str">
        <f t="shared" ref="S3:S66" si="14">IF(R3="Y",R3&amp;J3,"")</f>
        <v/>
      </c>
      <c r="T3" t="str">
        <f t="shared" ref="T3:V66" si="15">IF($F3&lt;50,"Y","N")</f>
        <v>N</v>
      </c>
      <c r="U3" t="str">
        <f t="shared" si="5"/>
        <v>N</v>
      </c>
      <c r="V3" t="str">
        <f t="shared" si="5"/>
        <v>N</v>
      </c>
      <c r="W3" t="str">
        <f t="shared" si="5"/>
        <v>N</v>
      </c>
      <c r="X3" t="str">
        <f t="shared" si="5"/>
        <v>N</v>
      </c>
    </row>
    <row r="4" spans="1:25">
      <c r="A4" t="s">
        <v>599</v>
      </c>
      <c r="B4" t="s">
        <v>600</v>
      </c>
      <c r="C4" t="s">
        <v>601</v>
      </c>
      <c r="D4" t="str">
        <f t="shared" si="0"/>
        <v>LC08_L2SP_002026_20220708_20220721_02_T1</v>
      </c>
      <c r="E4" s="122">
        <f t="shared" si="6"/>
        <v>87.19</v>
      </c>
      <c r="F4" s="122">
        <f t="shared" si="7"/>
        <v>67.13</v>
      </c>
      <c r="G4" t="str">
        <f t="shared" si="1"/>
        <v>2022,07,08</v>
      </c>
      <c r="H4" t="str">
        <f t="shared" si="2"/>
        <v>002</v>
      </c>
      <c r="I4" t="str">
        <f t="shared" si="3"/>
        <v>026</v>
      </c>
      <c r="J4" t="str">
        <f t="shared" si="4"/>
        <v>07</v>
      </c>
      <c r="L4" t="str">
        <f t="shared" si="8"/>
        <v/>
      </c>
      <c r="M4" t="str">
        <f t="shared" si="9"/>
        <v>N</v>
      </c>
      <c r="N4" t="str">
        <f t="shared" si="10"/>
        <v>N</v>
      </c>
      <c r="O4" t="str">
        <f t="shared" si="11"/>
        <v>N</v>
      </c>
      <c r="P4" t="str">
        <f t="shared" si="12"/>
        <v>N</v>
      </c>
      <c r="Q4" t="str">
        <f t="shared" si="13"/>
        <v>N</v>
      </c>
      <c r="S4" t="str">
        <f t="shared" si="14"/>
        <v/>
      </c>
      <c r="T4" t="str">
        <f t="shared" si="15"/>
        <v>N</v>
      </c>
      <c r="U4" t="str">
        <f t="shared" si="5"/>
        <v>N</v>
      </c>
      <c r="V4" t="str">
        <f t="shared" si="5"/>
        <v>N</v>
      </c>
      <c r="W4" t="str">
        <f t="shared" si="5"/>
        <v>N</v>
      </c>
      <c r="X4" t="str">
        <f t="shared" si="5"/>
        <v>N</v>
      </c>
    </row>
    <row r="5" spans="1:25">
      <c r="A5" t="s">
        <v>602</v>
      </c>
      <c r="B5" t="s">
        <v>603</v>
      </c>
      <c r="C5" t="s">
        <v>604</v>
      </c>
      <c r="D5" t="str">
        <f t="shared" si="0"/>
        <v>LC08_L2SP_002026_20220724_20220801_02_T1</v>
      </c>
      <c r="E5" s="122">
        <f t="shared" si="6"/>
        <v>5.85</v>
      </c>
      <c r="F5" s="122">
        <f t="shared" si="7"/>
        <v>2.64</v>
      </c>
      <c r="G5" t="str">
        <f t="shared" si="1"/>
        <v>2022,07,24</v>
      </c>
      <c r="H5" t="str">
        <f t="shared" si="2"/>
        <v>002</v>
      </c>
      <c r="I5" t="str">
        <f t="shared" si="3"/>
        <v>026</v>
      </c>
      <c r="J5" t="str">
        <f t="shared" si="4"/>
        <v>07</v>
      </c>
      <c r="K5" t="s">
        <v>77</v>
      </c>
      <c r="L5" t="str">
        <f t="shared" si="8"/>
        <v>Y07</v>
      </c>
      <c r="M5" t="str">
        <f t="shared" si="9"/>
        <v>Y</v>
      </c>
      <c r="N5" t="str">
        <f t="shared" si="10"/>
        <v>Y</v>
      </c>
      <c r="O5" t="str">
        <f t="shared" si="11"/>
        <v>Y</v>
      </c>
      <c r="P5" t="str">
        <f t="shared" si="12"/>
        <v>Y</v>
      </c>
      <c r="Q5" t="str">
        <f t="shared" si="13"/>
        <v>Y</v>
      </c>
      <c r="R5" t="s">
        <v>77</v>
      </c>
      <c r="S5" t="str">
        <f t="shared" si="14"/>
        <v>Y07</v>
      </c>
      <c r="T5" t="str">
        <f t="shared" si="15"/>
        <v>Y</v>
      </c>
      <c r="U5" t="str">
        <f t="shared" si="5"/>
        <v>Y</v>
      </c>
      <c r="V5" t="str">
        <f t="shared" si="5"/>
        <v>Y</v>
      </c>
      <c r="W5" t="str">
        <f t="shared" si="5"/>
        <v>Y</v>
      </c>
      <c r="X5" t="str">
        <f t="shared" si="5"/>
        <v>Y</v>
      </c>
    </row>
    <row r="6" spans="1:25">
      <c r="A6" t="s">
        <v>694</v>
      </c>
      <c r="B6" t="s">
        <v>695</v>
      </c>
      <c r="C6" t="s">
        <v>696</v>
      </c>
      <c r="D6" t="str">
        <f t="shared" si="0"/>
        <v>LC09_L2SP_002026_20220614_20220616_02_T1</v>
      </c>
      <c r="E6" s="122">
        <f t="shared" si="6"/>
        <v>86.49</v>
      </c>
      <c r="F6" s="122">
        <f t="shared" si="7"/>
        <v>88.14</v>
      </c>
      <c r="G6" t="str">
        <f t="shared" si="1"/>
        <v>2022,06,14</v>
      </c>
      <c r="H6" t="str">
        <f t="shared" si="2"/>
        <v>002</v>
      </c>
      <c r="I6" t="str">
        <f t="shared" si="3"/>
        <v>026</v>
      </c>
      <c r="J6" t="str">
        <f t="shared" si="4"/>
        <v>06</v>
      </c>
      <c r="L6" t="str">
        <f t="shared" si="8"/>
        <v/>
      </c>
      <c r="M6" t="str">
        <f t="shared" si="9"/>
        <v>N</v>
      </c>
      <c r="N6" t="str">
        <f t="shared" si="10"/>
        <v>N</v>
      </c>
      <c r="O6" t="str">
        <f t="shared" si="11"/>
        <v>N</v>
      </c>
      <c r="P6" t="str">
        <f t="shared" si="12"/>
        <v>N</v>
      </c>
      <c r="Q6" t="str">
        <f t="shared" si="13"/>
        <v>N</v>
      </c>
      <c r="S6" t="str">
        <f t="shared" si="14"/>
        <v/>
      </c>
      <c r="T6" t="str">
        <f t="shared" si="15"/>
        <v>N</v>
      </c>
      <c r="U6" t="str">
        <f t="shared" si="5"/>
        <v>N</v>
      </c>
      <c r="V6" t="str">
        <f t="shared" si="5"/>
        <v>N</v>
      </c>
      <c r="W6" t="str">
        <f t="shared" si="5"/>
        <v>N</v>
      </c>
      <c r="X6" t="str">
        <f t="shared" si="5"/>
        <v>N</v>
      </c>
    </row>
    <row r="7" spans="1:25">
      <c r="A7" t="s">
        <v>697</v>
      </c>
      <c r="B7" t="s">
        <v>698</v>
      </c>
      <c r="C7" t="s">
        <v>699</v>
      </c>
      <c r="D7" t="str">
        <f t="shared" si="0"/>
        <v>LC09_L2SP_002026_20220630_20220702_02_T1</v>
      </c>
      <c r="E7" s="122">
        <f t="shared" si="6"/>
        <v>22.64</v>
      </c>
      <c r="F7" s="122">
        <f t="shared" si="7"/>
        <v>66.52</v>
      </c>
      <c r="G7" t="str">
        <f t="shared" si="1"/>
        <v>2022,06,30</v>
      </c>
      <c r="H7" t="str">
        <f t="shared" si="2"/>
        <v>002</v>
      </c>
      <c r="I7" t="str">
        <f t="shared" si="3"/>
        <v>026</v>
      </c>
      <c r="J7" t="str">
        <f t="shared" si="4"/>
        <v>06</v>
      </c>
      <c r="K7" t="s">
        <v>797</v>
      </c>
      <c r="L7" t="str">
        <f t="shared" si="8"/>
        <v/>
      </c>
      <c r="M7" t="str">
        <f t="shared" si="9"/>
        <v>Y</v>
      </c>
      <c r="N7" t="str">
        <f t="shared" si="10"/>
        <v>Y</v>
      </c>
      <c r="O7" t="str">
        <f t="shared" si="11"/>
        <v>Y</v>
      </c>
      <c r="P7" t="str">
        <f t="shared" si="12"/>
        <v>N</v>
      </c>
      <c r="Q7" t="str">
        <f t="shared" si="13"/>
        <v>N</v>
      </c>
      <c r="S7" t="str">
        <f t="shared" si="14"/>
        <v/>
      </c>
      <c r="T7" t="str">
        <f t="shared" si="15"/>
        <v>N</v>
      </c>
      <c r="U7" t="str">
        <f t="shared" si="5"/>
        <v>N</v>
      </c>
      <c r="V7" t="str">
        <f t="shared" si="5"/>
        <v>N</v>
      </c>
      <c r="W7" t="str">
        <f t="shared" si="5"/>
        <v>N</v>
      </c>
      <c r="X7" t="str">
        <f t="shared" si="5"/>
        <v>N</v>
      </c>
    </row>
    <row r="8" spans="1:25">
      <c r="A8" t="s">
        <v>700</v>
      </c>
      <c r="B8" t="s">
        <v>701</v>
      </c>
      <c r="C8" t="s">
        <v>702</v>
      </c>
      <c r="D8" t="str">
        <f t="shared" si="0"/>
        <v>LC09_L2SP_002026_20220716_20220719_02_T1</v>
      </c>
      <c r="E8" s="122">
        <f t="shared" si="6"/>
        <v>61.4</v>
      </c>
      <c r="F8" s="122">
        <f t="shared" si="7"/>
        <v>47.76</v>
      </c>
      <c r="G8" t="str">
        <f t="shared" si="1"/>
        <v>2022,07,16</v>
      </c>
      <c r="H8" t="str">
        <f t="shared" si="2"/>
        <v>002</v>
      </c>
      <c r="I8" t="str">
        <f t="shared" si="3"/>
        <v>026</v>
      </c>
      <c r="J8" t="str">
        <f t="shared" si="4"/>
        <v>07</v>
      </c>
      <c r="L8" t="str">
        <f t="shared" si="8"/>
        <v/>
      </c>
      <c r="M8" t="str">
        <f t="shared" si="9"/>
        <v>N</v>
      </c>
      <c r="N8" t="str">
        <f t="shared" si="10"/>
        <v>N</v>
      </c>
      <c r="O8" t="str">
        <f t="shared" si="11"/>
        <v>N</v>
      </c>
      <c r="P8" t="str">
        <f t="shared" si="12"/>
        <v>N</v>
      </c>
      <c r="Q8" t="str">
        <f t="shared" si="13"/>
        <v>N</v>
      </c>
      <c r="R8" t="s">
        <v>77</v>
      </c>
      <c r="S8" t="str">
        <f t="shared" si="14"/>
        <v>Y07</v>
      </c>
      <c r="T8" t="str">
        <f t="shared" si="15"/>
        <v>Y</v>
      </c>
      <c r="U8" t="str">
        <f t="shared" si="5"/>
        <v>Y</v>
      </c>
      <c r="V8" t="str">
        <f t="shared" si="5"/>
        <v>Y</v>
      </c>
      <c r="W8" t="str">
        <f t="shared" si="5"/>
        <v>Y</v>
      </c>
      <c r="X8" t="str">
        <f t="shared" si="5"/>
        <v>Y</v>
      </c>
    </row>
    <row r="9" spans="1:25" s="120" customFormat="1">
      <c r="A9" s="120" t="s">
        <v>703</v>
      </c>
      <c r="B9" s="120" t="s">
        <v>704</v>
      </c>
      <c r="C9" s="120" t="s">
        <v>705</v>
      </c>
      <c r="D9" s="120" t="str">
        <f t="shared" si="0"/>
        <v>LC09_L2SP_002026_20220801_20220803_02_T1</v>
      </c>
      <c r="E9" s="123">
        <f t="shared" si="6"/>
        <v>1.1599999999999999</v>
      </c>
      <c r="F9" s="123">
        <f t="shared" si="7"/>
        <v>0.63</v>
      </c>
      <c r="G9" s="120" t="str">
        <f t="shared" si="1"/>
        <v>2022,08,01</v>
      </c>
      <c r="H9" s="120" t="str">
        <f t="shared" si="2"/>
        <v>002</v>
      </c>
      <c r="I9" s="120" t="str">
        <f t="shared" si="3"/>
        <v>026</v>
      </c>
      <c r="J9" s="120" t="str">
        <f t="shared" si="4"/>
        <v>08</v>
      </c>
      <c r="K9" s="120" t="s">
        <v>77</v>
      </c>
      <c r="L9" s="120" t="str">
        <f t="shared" si="8"/>
        <v>Y08</v>
      </c>
      <c r="M9" s="120" t="str">
        <f t="shared" si="9"/>
        <v>Y</v>
      </c>
      <c r="N9" s="120" t="str">
        <f t="shared" si="10"/>
        <v>Y</v>
      </c>
      <c r="O9" s="120" t="str">
        <f t="shared" si="11"/>
        <v>Y</v>
      </c>
      <c r="P9" s="120" t="str">
        <f t="shared" si="12"/>
        <v>Y</v>
      </c>
      <c r="Q9" s="120" t="str">
        <f t="shared" si="13"/>
        <v>Y</v>
      </c>
      <c r="R9" s="120" t="s">
        <v>77</v>
      </c>
      <c r="S9" s="120" t="str">
        <f t="shared" si="14"/>
        <v>Y08</v>
      </c>
      <c r="T9" s="120" t="str">
        <f t="shared" si="15"/>
        <v>Y</v>
      </c>
      <c r="U9" s="120" t="str">
        <f t="shared" si="5"/>
        <v>Y</v>
      </c>
      <c r="V9" s="120" t="str">
        <f t="shared" si="5"/>
        <v>Y</v>
      </c>
      <c r="W9" s="120" t="str">
        <f t="shared" si="5"/>
        <v>Y</v>
      </c>
      <c r="X9" s="120" t="str">
        <f t="shared" si="5"/>
        <v>Y</v>
      </c>
    </row>
    <row r="10" spans="1:25">
      <c r="A10" t="s">
        <v>605</v>
      </c>
      <c r="B10" t="s">
        <v>606</v>
      </c>
      <c r="C10" t="s">
        <v>607</v>
      </c>
      <c r="D10" t="str">
        <f t="shared" si="0"/>
        <v>LC08_L2SP_002027_20220606_20220610_02_T1</v>
      </c>
      <c r="E10" s="122">
        <f t="shared" si="6"/>
        <v>72.36</v>
      </c>
      <c r="F10" s="122">
        <f t="shared" si="7"/>
        <v>59.72</v>
      </c>
      <c r="G10" t="str">
        <f t="shared" si="1"/>
        <v>2022,06,06</v>
      </c>
      <c r="H10" t="str">
        <f t="shared" si="2"/>
        <v>002</v>
      </c>
      <c r="I10" t="str">
        <f t="shared" si="3"/>
        <v>027</v>
      </c>
      <c r="J10" t="str">
        <f t="shared" si="4"/>
        <v>06</v>
      </c>
      <c r="L10" t="str">
        <f t="shared" si="8"/>
        <v/>
      </c>
      <c r="M10" t="str">
        <f t="shared" si="9"/>
        <v>N</v>
      </c>
      <c r="N10" t="str">
        <f t="shared" si="10"/>
        <v>N</v>
      </c>
      <c r="O10" t="str">
        <f t="shared" si="11"/>
        <v>N</v>
      </c>
      <c r="P10" t="str">
        <f t="shared" si="12"/>
        <v>N</v>
      </c>
      <c r="Q10" t="str">
        <f t="shared" si="13"/>
        <v>N</v>
      </c>
      <c r="S10" t="str">
        <f t="shared" si="14"/>
        <v/>
      </c>
      <c r="T10" t="str">
        <f t="shared" si="15"/>
        <v>N</v>
      </c>
      <c r="U10" t="str">
        <f t="shared" si="5"/>
        <v>N</v>
      </c>
      <c r="V10" t="str">
        <f t="shared" si="5"/>
        <v>N</v>
      </c>
      <c r="W10" t="str">
        <f t="shared" si="5"/>
        <v>N</v>
      </c>
      <c r="X10" t="str">
        <f t="shared" si="5"/>
        <v>N</v>
      </c>
    </row>
    <row r="11" spans="1:25">
      <c r="A11" t="s">
        <v>608</v>
      </c>
      <c r="B11" t="s">
        <v>609</v>
      </c>
      <c r="C11" t="s">
        <v>610</v>
      </c>
      <c r="D11" t="str">
        <f t="shared" si="0"/>
        <v>LC08_L2SP_002027_20220622_20220705_02_T1</v>
      </c>
      <c r="E11" s="122">
        <f t="shared" si="6"/>
        <v>8.19</v>
      </c>
      <c r="F11" s="122">
        <f t="shared" si="7"/>
        <v>17.309999999999999</v>
      </c>
      <c r="G11" t="str">
        <f t="shared" si="1"/>
        <v>2022,06,22</v>
      </c>
      <c r="H11" t="str">
        <f t="shared" si="2"/>
        <v>002</v>
      </c>
      <c r="I11" t="str">
        <f t="shared" si="3"/>
        <v>027</v>
      </c>
      <c r="J11" t="str">
        <f t="shared" si="4"/>
        <v>06</v>
      </c>
      <c r="K11" t="s">
        <v>77</v>
      </c>
      <c r="L11" t="str">
        <f t="shared" si="8"/>
        <v>Y06</v>
      </c>
      <c r="M11" t="str">
        <f t="shared" si="9"/>
        <v>Y</v>
      </c>
      <c r="N11" t="str">
        <f t="shared" si="10"/>
        <v>Y</v>
      </c>
      <c r="O11" t="str">
        <f t="shared" si="11"/>
        <v>Y</v>
      </c>
      <c r="P11" t="str">
        <f t="shared" si="12"/>
        <v>Y</v>
      </c>
      <c r="Q11" t="str">
        <f t="shared" si="13"/>
        <v>Y</v>
      </c>
      <c r="R11" t="s">
        <v>77</v>
      </c>
      <c r="S11" t="str">
        <f t="shared" si="14"/>
        <v>Y06</v>
      </c>
      <c r="T11" t="str">
        <f t="shared" si="15"/>
        <v>Y</v>
      </c>
      <c r="U11" t="str">
        <f t="shared" si="5"/>
        <v>Y</v>
      </c>
      <c r="V11" t="str">
        <f t="shared" si="5"/>
        <v>Y</v>
      </c>
      <c r="W11" t="str">
        <f t="shared" si="5"/>
        <v>Y</v>
      </c>
      <c r="X11" t="str">
        <f t="shared" si="5"/>
        <v>Y</v>
      </c>
    </row>
    <row r="12" spans="1:25">
      <c r="A12" t="s">
        <v>611</v>
      </c>
      <c r="B12" t="s">
        <v>612</v>
      </c>
      <c r="C12" t="s">
        <v>613</v>
      </c>
      <c r="D12" t="str">
        <f t="shared" si="0"/>
        <v>LC08_L2SP_002027_20220708_20220721_02_T1</v>
      </c>
      <c r="E12" s="122">
        <f t="shared" si="6"/>
        <v>49.83</v>
      </c>
      <c r="F12" s="122">
        <f t="shared" si="7"/>
        <v>48.17</v>
      </c>
      <c r="G12" t="str">
        <f t="shared" si="1"/>
        <v>2022,07,08</v>
      </c>
      <c r="H12" t="str">
        <f t="shared" si="2"/>
        <v>002</v>
      </c>
      <c r="I12" t="str">
        <f t="shared" si="3"/>
        <v>027</v>
      </c>
      <c r="J12" t="str">
        <f t="shared" si="4"/>
        <v>07</v>
      </c>
      <c r="L12" t="str">
        <f t="shared" si="8"/>
        <v/>
      </c>
      <c r="M12" t="str">
        <f t="shared" si="9"/>
        <v>Y</v>
      </c>
      <c r="N12" t="str">
        <f t="shared" si="10"/>
        <v>N</v>
      </c>
      <c r="O12" t="str">
        <f t="shared" si="11"/>
        <v>N</v>
      </c>
      <c r="P12" t="str">
        <f t="shared" si="12"/>
        <v>N</v>
      </c>
      <c r="Q12" t="str">
        <f t="shared" si="13"/>
        <v>N</v>
      </c>
      <c r="R12" t="s">
        <v>77</v>
      </c>
      <c r="S12" t="str">
        <f t="shared" si="14"/>
        <v>Y07</v>
      </c>
      <c r="T12" t="str">
        <f t="shared" si="15"/>
        <v>Y</v>
      </c>
      <c r="U12" t="str">
        <f t="shared" si="5"/>
        <v>Y</v>
      </c>
      <c r="V12" t="str">
        <f t="shared" si="5"/>
        <v>Y</v>
      </c>
      <c r="W12" t="str">
        <f t="shared" si="5"/>
        <v>Y</v>
      </c>
      <c r="X12" t="str">
        <f t="shared" si="5"/>
        <v>Y</v>
      </c>
    </row>
    <row r="13" spans="1:25">
      <c r="A13" t="s">
        <v>614</v>
      </c>
      <c r="B13" t="s">
        <v>615</v>
      </c>
      <c r="C13" t="s">
        <v>616</v>
      </c>
      <c r="D13" t="str">
        <f t="shared" si="0"/>
        <v>LC08_L2SP_002027_20220724_20220801_02_T1</v>
      </c>
      <c r="E13" s="122">
        <f t="shared" si="6"/>
        <v>5.8</v>
      </c>
      <c r="F13" s="122">
        <f t="shared" si="7"/>
        <v>22.45</v>
      </c>
      <c r="G13" t="str">
        <f t="shared" si="1"/>
        <v>2022,07,24</v>
      </c>
      <c r="H13" t="str">
        <f t="shared" si="2"/>
        <v>002</v>
      </c>
      <c r="I13" t="str">
        <f t="shared" si="3"/>
        <v>027</v>
      </c>
      <c r="J13" t="str">
        <f t="shared" si="4"/>
        <v>07</v>
      </c>
      <c r="K13" t="s">
        <v>77</v>
      </c>
      <c r="L13" t="str">
        <f t="shared" si="8"/>
        <v>Y07</v>
      </c>
      <c r="M13" t="str">
        <f t="shared" si="9"/>
        <v>Y</v>
      </c>
      <c r="N13" t="str">
        <f t="shared" si="10"/>
        <v>Y</v>
      </c>
      <c r="O13" t="str">
        <f t="shared" si="11"/>
        <v>Y</v>
      </c>
      <c r="P13" t="str">
        <f t="shared" si="12"/>
        <v>Y</v>
      </c>
      <c r="Q13" t="str">
        <f t="shared" si="13"/>
        <v>Y</v>
      </c>
      <c r="R13" t="s">
        <v>77</v>
      </c>
      <c r="S13" t="str">
        <f t="shared" si="14"/>
        <v>Y07</v>
      </c>
      <c r="T13" t="str">
        <f t="shared" si="15"/>
        <v>Y</v>
      </c>
      <c r="U13" t="str">
        <f t="shared" si="5"/>
        <v>Y</v>
      </c>
      <c r="V13" t="str">
        <f t="shared" si="5"/>
        <v>Y</v>
      </c>
      <c r="W13" t="str">
        <f t="shared" si="5"/>
        <v>Y</v>
      </c>
      <c r="X13" t="str">
        <f t="shared" si="5"/>
        <v>Y</v>
      </c>
    </row>
    <row r="14" spans="1:25">
      <c r="A14" t="s">
        <v>706</v>
      </c>
      <c r="B14" t="s">
        <v>630</v>
      </c>
      <c r="C14" t="s">
        <v>631</v>
      </c>
      <c r="D14" t="str">
        <f t="shared" si="0"/>
        <v>LC09_L2SP_002027_20220614_20220616_02_T2</v>
      </c>
      <c r="E14" s="122">
        <f t="shared" si="6"/>
        <v>100</v>
      </c>
      <c r="F14" s="122">
        <f t="shared" si="7"/>
        <v>100</v>
      </c>
      <c r="G14" t="str">
        <f t="shared" si="1"/>
        <v>2022,06,14</v>
      </c>
      <c r="H14" t="str">
        <f t="shared" si="2"/>
        <v>002</v>
      </c>
      <c r="I14" t="str">
        <f t="shared" si="3"/>
        <v>027</v>
      </c>
      <c r="J14" t="str">
        <f t="shared" si="4"/>
        <v>06</v>
      </c>
      <c r="L14" t="str">
        <f t="shared" si="8"/>
        <v/>
      </c>
      <c r="M14" t="str">
        <f t="shared" si="9"/>
        <v>N</v>
      </c>
      <c r="N14" t="str">
        <f t="shared" si="10"/>
        <v>N</v>
      </c>
      <c r="O14" t="str">
        <f t="shared" si="11"/>
        <v>N</v>
      </c>
      <c r="P14" t="str">
        <f t="shared" si="12"/>
        <v>N</v>
      </c>
      <c r="Q14" t="str">
        <f t="shared" si="13"/>
        <v>N</v>
      </c>
      <c r="S14" t="str">
        <f t="shared" si="14"/>
        <v/>
      </c>
      <c r="T14" t="str">
        <f t="shared" si="15"/>
        <v>N</v>
      </c>
      <c r="U14" t="str">
        <f t="shared" si="5"/>
        <v>N</v>
      </c>
      <c r="V14" t="str">
        <f t="shared" si="5"/>
        <v>N</v>
      </c>
      <c r="W14" t="str">
        <f t="shared" si="5"/>
        <v>N</v>
      </c>
      <c r="X14" t="str">
        <f t="shared" si="5"/>
        <v>N</v>
      </c>
    </row>
    <row r="15" spans="1:25">
      <c r="A15" t="s">
        <v>707</v>
      </c>
      <c r="B15" t="s">
        <v>708</v>
      </c>
      <c r="C15" t="s">
        <v>709</v>
      </c>
      <c r="D15" t="str">
        <f t="shared" si="0"/>
        <v>LC09_L2SP_002027_20220630_20220702_02_T1</v>
      </c>
      <c r="E15" s="122">
        <f t="shared" si="6"/>
        <v>46.51</v>
      </c>
      <c r="F15" s="122">
        <f t="shared" si="7"/>
        <v>60.94</v>
      </c>
      <c r="G15" t="str">
        <f t="shared" si="1"/>
        <v>2022,06,30</v>
      </c>
      <c r="H15" t="str">
        <f t="shared" si="2"/>
        <v>002</v>
      </c>
      <c r="I15" t="str">
        <f t="shared" si="3"/>
        <v>027</v>
      </c>
      <c r="J15" t="str">
        <f t="shared" si="4"/>
        <v>06</v>
      </c>
      <c r="L15" t="str">
        <f t="shared" si="8"/>
        <v/>
      </c>
      <c r="M15" t="str">
        <f t="shared" si="9"/>
        <v>Y</v>
      </c>
      <c r="N15" t="str">
        <f t="shared" si="10"/>
        <v>N</v>
      </c>
      <c r="O15" t="str">
        <f t="shared" si="11"/>
        <v>N</v>
      </c>
      <c r="P15" t="str">
        <f t="shared" si="12"/>
        <v>N</v>
      </c>
      <c r="Q15" t="str">
        <f t="shared" si="13"/>
        <v>N</v>
      </c>
      <c r="S15" t="str">
        <f t="shared" si="14"/>
        <v/>
      </c>
      <c r="T15" t="str">
        <f t="shared" si="15"/>
        <v>N</v>
      </c>
      <c r="U15" t="str">
        <f t="shared" si="5"/>
        <v>N</v>
      </c>
      <c r="V15" t="str">
        <f t="shared" si="5"/>
        <v>N</v>
      </c>
      <c r="W15" t="str">
        <f t="shared" si="5"/>
        <v>N</v>
      </c>
      <c r="X15" t="str">
        <f t="shared" si="5"/>
        <v>N</v>
      </c>
    </row>
    <row r="16" spans="1:25">
      <c r="A16" t="s">
        <v>710</v>
      </c>
      <c r="B16" t="s">
        <v>711</v>
      </c>
      <c r="C16" t="s">
        <v>712</v>
      </c>
      <c r="D16" t="str">
        <f t="shared" si="0"/>
        <v>LC09_L2SP_002027_20220716_20220719_02_T1</v>
      </c>
      <c r="E16" s="122">
        <f t="shared" si="6"/>
        <v>13.47</v>
      </c>
      <c r="F16" s="122">
        <f t="shared" si="7"/>
        <v>8.4600000000000009</v>
      </c>
      <c r="G16" t="str">
        <f t="shared" si="1"/>
        <v>2022,07,16</v>
      </c>
      <c r="H16" t="str">
        <f t="shared" si="2"/>
        <v>002</v>
      </c>
      <c r="I16" t="str">
        <f t="shared" si="3"/>
        <v>027</v>
      </c>
      <c r="J16" t="str">
        <f t="shared" si="4"/>
        <v>07</v>
      </c>
      <c r="L16" t="str">
        <f t="shared" si="8"/>
        <v/>
      </c>
      <c r="M16" t="str">
        <f t="shared" si="9"/>
        <v>Y</v>
      </c>
      <c r="N16" t="str">
        <f t="shared" si="10"/>
        <v>Y</v>
      </c>
      <c r="O16" t="str">
        <f t="shared" si="11"/>
        <v>Y</v>
      </c>
      <c r="P16" t="str">
        <f t="shared" si="12"/>
        <v>Y</v>
      </c>
      <c r="Q16" t="str">
        <f t="shared" si="13"/>
        <v>N</v>
      </c>
      <c r="R16" t="s">
        <v>77</v>
      </c>
      <c r="S16" t="str">
        <f t="shared" si="14"/>
        <v>Y07</v>
      </c>
      <c r="T16" t="str">
        <f t="shared" si="15"/>
        <v>Y</v>
      </c>
      <c r="U16" t="str">
        <f t="shared" si="5"/>
        <v>Y</v>
      </c>
      <c r="V16" t="str">
        <f t="shared" si="5"/>
        <v>Y</v>
      </c>
      <c r="W16" t="str">
        <f t="shared" si="5"/>
        <v>Y</v>
      </c>
      <c r="X16" t="str">
        <f t="shared" si="5"/>
        <v>Y</v>
      </c>
    </row>
    <row r="17" spans="1:24" s="120" customFormat="1">
      <c r="A17" s="120" t="s">
        <v>713</v>
      </c>
      <c r="B17" s="120" t="s">
        <v>714</v>
      </c>
      <c r="C17" s="120" t="s">
        <v>715</v>
      </c>
      <c r="D17" s="120" t="str">
        <f t="shared" si="0"/>
        <v>LC09_L2SP_002027_20220801_20220803_02_T1</v>
      </c>
      <c r="E17" s="123">
        <f t="shared" si="6"/>
        <v>2.38</v>
      </c>
      <c r="F17" s="123">
        <f t="shared" si="7"/>
        <v>2.31</v>
      </c>
      <c r="G17" s="120" t="str">
        <f t="shared" si="1"/>
        <v>2022,08,01</v>
      </c>
      <c r="H17" s="120" t="str">
        <f t="shared" si="2"/>
        <v>002</v>
      </c>
      <c r="I17" s="120" t="str">
        <f t="shared" si="3"/>
        <v>027</v>
      </c>
      <c r="J17" s="120" t="str">
        <f t="shared" si="4"/>
        <v>08</v>
      </c>
      <c r="K17" s="120" t="s">
        <v>77</v>
      </c>
      <c r="L17" s="120" t="str">
        <f t="shared" si="8"/>
        <v>Y08</v>
      </c>
      <c r="M17" s="120" t="str">
        <f t="shared" si="9"/>
        <v>Y</v>
      </c>
      <c r="N17" s="120" t="str">
        <f t="shared" si="10"/>
        <v>Y</v>
      </c>
      <c r="O17" s="120" t="str">
        <f t="shared" si="11"/>
        <v>Y</v>
      </c>
      <c r="P17" s="120" t="str">
        <f t="shared" si="12"/>
        <v>Y</v>
      </c>
      <c r="Q17" s="120" t="str">
        <f t="shared" si="13"/>
        <v>Y</v>
      </c>
      <c r="R17" s="120" t="s">
        <v>77</v>
      </c>
      <c r="S17" s="120" t="str">
        <f t="shared" si="14"/>
        <v>Y08</v>
      </c>
      <c r="T17" s="120" t="str">
        <f t="shared" si="15"/>
        <v>Y</v>
      </c>
      <c r="U17" s="120" t="str">
        <f t="shared" si="5"/>
        <v>Y</v>
      </c>
      <c r="V17" s="120" t="str">
        <f t="shared" si="5"/>
        <v>Y</v>
      </c>
      <c r="W17" s="120" t="str">
        <f t="shared" si="5"/>
        <v>Y</v>
      </c>
      <c r="X17" s="120" t="str">
        <f t="shared" si="5"/>
        <v>Y</v>
      </c>
    </row>
    <row r="18" spans="1:24">
      <c r="A18" t="s">
        <v>617</v>
      </c>
      <c r="B18" t="s">
        <v>618</v>
      </c>
      <c r="C18" t="s">
        <v>619</v>
      </c>
      <c r="D18" t="str">
        <f t="shared" si="0"/>
        <v>LC08_L2SP_003026_20220613_20220617_02_T1</v>
      </c>
      <c r="E18" s="122">
        <f t="shared" si="6"/>
        <v>42.64</v>
      </c>
      <c r="F18" s="122">
        <f t="shared" si="7"/>
        <v>47.12</v>
      </c>
      <c r="G18" t="str">
        <f t="shared" si="1"/>
        <v>2022,06,13</v>
      </c>
      <c r="H18" t="str">
        <f t="shared" si="2"/>
        <v>003</v>
      </c>
      <c r="I18" t="str">
        <f t="shared" si="3"/>
        <v>026</v>
      </c>
      <c r="J18" t="str">
        <f t="shared" si="4"/>
        <v>06</v>
      </c>
      <c r="L18" t="str">
        <f t="shared" si="8"/>
        <v/>
      </c>
      <c r="M18" t="str">
        <f t="shared" si="9"/>
        <v>Y</v>
      </c>
      <c r="N18" t="str">
        <f t="shared" si="10"/>
        <v>N</v>
      </c>
      <c r="O18" t="str">
        <f t="shared" si="11"/>
        <v>N</v>
      </c>
      <c r="P18" t="str">
        <f t="shared" si="12"/>
        <v>N</v>
      </c>
      <c r="Q18" t="str">
        <f t="shared" si="13"/>
        <v>N</v>
      </c>
      <c r="R18" t="s">
        <v>77</v>
      </c>
      <c r="S18" t="str">
        <f t="shared" si="14"/>
        <v>Y06</v>
      </c>
      <c r="T18" t="str">
        <f t="shared" si="15"/>
        <v>Y</v>
      </c>
      <c r="U18" t="str">
        <f t="shared" si="15"/>
        <v>Y</v>
      </c>
      <c r="V18" t="str">
        <f t="shared" si="15"/>
        <v>Y</v>
      </c>
      <c r="W18" t="str">
        <f t="shared" ref="W18:X69" si="16">IF($F18&lt;50,"Y","N")</f>
        <v>Y</v>
      </c>
      <c r="X18" t="str">
        <f t="shared" si="16"/>
        <v>Y</v>
      </c>
    </row>
    <row r="19" spans="1:24">
      <c r="A19" t="s">
        <v>620</v>
      </c>
      <c r="B19" t="s">
        <v>621</v>
      </c>
      <c r="C19" t="s">
        <v>622</v>
      </c>
      <c r="D19" t="str">
        <f t="shared" si="0"/>
        <v>LC08_L2SP_003026_20220629_20220707_02_T1</v>
      </c>
      <c r="E19" s="122">
        <f t="shared" si="6"/>
        <v>65.52</v>
      </c>
      <c r="F19" s="122">
        <f t="shared" si="7"/>
        <v>62.74</v>
      </c>
      <c r="G19" t="str">
        <f t="shared" si="1"/>
        <v>2022,06,29</v>
      </c>
      <c r="H19" t="str">
        <f t="shared" si="2"/>
        <v>003</v>
      </c>
      <c r="I19" t="str">
        <f t="shared" si="3"/>
        <v>026</v>
      </c>
      <c r="J19" t="str">
        <f t="shared" si="4"/>
        <v>06</v>
      </c>
      <c r="L19" t="str">
        <f t="shared" si="8"/>
        <v/>
      </c>
      <c r="M19" t="str">
        <f t="shared" si="9"/>
        <v>N</v>
      </c>
      <c r="N19" t="str">
        <f t="shared" si="10"/>
        <v>N</v>
      </c>
      <c r="O19" t="str">
        <f t="shared" si="11"/>
        <v>N</v>
      </c>
      <c r="P19" t="str">
        <f t="shared" si="12"/>
        <v>N</v>
      </c>
      <c r="Q19" t="str">
        <f t="shared" si="13"/>
        <v>N</v>
      </c>
      <c r="S19" t="str">
        <f t="shared" si="14"/>
        <v/>
      </c>
      <c r="T19" t="str">
        <f t="shared" si="15"/>
        <v>N</v>
      </c>
      <c r="U19" t="str">
        <f t="shared" si="15"/>
        <v>N</v>
      </c>
      <c r="V19" t="str">
        <f t="shared" si="15"/>
        <v>N</v>
      </c>
      <c r="W19" t="str">
        <f t="shared" si="16"/>
        <v>N</v>
      </c>
      <c r="X19" t="str">
        <f t="shared" si="16"/>
        <v>N</v>
      </c>
    </row>
    <row r="20" spans="1:24">
      <c r="A20" t="s">
        <v>623</v>
      </c>
      <c r="B20" t="s">
        <v>624</v>
      </c>
      <c r="C20" t="s">
        <v>625</v>
      </c>
      <c r="D20" t="str">
        <f t="shared" si="0"/>
        <v>LC08_L2SP_003026_20220715_20220725_02_T1</v>
      </c>
      <c r="E20" s="122">
        <f t="shared" si="6"/>
        <v>56.41</v>
      </c>
      <c r="F20" s="122">
        <f t="shared" si="7"/>
        <v>61.9</v>
      </c>
      <c r="G20" t="str">
        <f t="shared" si="1"/>
        <v>2022,07,15</v>
      </c>
      <c r="H20" t="str">
        <f t="shared" si="2"/>
        <v>003</v>
      </c>
      <c r="I20" t="str">
        <f t="shared" si="3"/>
        <v>026</v>
      </c>
      <c r="J20" t="str">
        <f t="shared" si="4"/>
        <v>07</v>
      </c>
      <c r="L20" t="str">
        <f t="shared" si="8"/>
        <v/>
      </c>
      <c r="M20" t="str">
        <f t="shared" si="9"/>
        <v>N</v>
      </c>
      <c r="N20" t="str">
        <f t="shared" si="10"/>
        <v>N</v>
      </c>
      <c r="O20" t="str">
        <f t="shared" si="11"/>
        <v>N</v>
      </c>
      <c r="P20" t="str">
        <f t="shared" si="12"/>
        <v>N</v>
      </c>
      <c r="Q20" t="str">
        <f t="shared" si="13"/>
        <v>N</v>
      </c>
      <c r="S20" t="str">
        <f t="shared" si="14"/>
        <v/>
      </c>
      <c r="T20" t="str">
        <f t="shared" si="15"/>
        <v>N</v>
      </c>
      <c r="U20" t="str">
        <f t="shared" si="15"/>
        <v>N</v>
      </c>
      <c r="V20" t="str">
        <f t="shared" si="15"/>
        <v>N</v>
      </c>
      <c r="W20" t="str">
        <f t="shared" si="16"/>
        <v>N</v>
      </c>
      <c r="X20" t="str">
        <f t="shared" si="16"/>
        <v>N</v>
      </c>
    </row>
    <row r="21" spans="1:24">
      <c r="A21" t="s">
        <v>626</v>
      </c>
      <c r="B21" t="s">
        <v>627</v>
      </c>
      <c r="C21" t="s">
        <v>628</v>
      </c>
      <c r="D21" t="str">
        <f t="shared" si="0"/>
        <v>LC08_L2SP_003026_20220731_20220805_02_T1</v>
      </c>
      <c r="E21" s="122">
        <f t="shared" si="6"/>
        <v>61.02</v>
      </c>
      <c r="F21" s="122">
        <f t="shared" si="7"/>
        <v>54.59</v>
      </c>
      <c r="G21" t="str">
        <f t="shared" si="1"/>
        <v>2022,07,31</v>
      </c>
      <c r="H21" t="str">
        <f t="shared" si="2"/>
        <v>003</v>
      </c>
      <c r="I21" t="str">
        <f t="shared" si="3"/>
        <v>026</v>
      </c>
      <c r="J21" t="str">
        <f t="shared" si="4"/>
        <v>07</v>
      </c>
      <c r="L21" t="str">
        <f t="shared" si="8"/>
        <v/>
      </c>
      <c r="M21" t="str">
        <f t="shared" si="9"/>
        <v>N</v>
      </c>
      <c r="N21" t="str">
        <f t="shared" si="10"/>
        <v>N</v>
      </c>
      <c r="O21" t="str">
        <f t="shared" si="11"/>
        <v>N</v>
      </c>
      <c r="P21" t="str">
        <f t="shared" si="12"/>
        <v>N</v>
      </c>
      <c r="Q21" t="str">
        <f t="shared" si="13"/>
        <v>N</v>
      </c>
      <c r="S21" t="str">
        <f t="shared" si="14"/>
        <v/>
      </c>
      <c r="T21" t="str">
        <f t="shared" si="15"/>
        <v>N</v>
      </c>
      <c r="U21" t="str">
        <f t="shared" si="15"/>
        <v>N</v>
      </c>
      <c r="V21" t="str">
        <f t="shared" si="15"/>
        <v>N</v>
      </c>
      <c r="W21" t="str">
        <f t="shared" si="16"/>
        <v>N</v>
      </c>
      <c r="X21" t="str">
        <f t="shared" si="16"/>
        <v>N</v>
      </c>
    </row>
    <row r="22" spans="1:24">
      <c r="A22" t="s">
        <v>716</v>
      </c>
      <c r="B22" t="s">
        <v>630</v>
      </c>
      <c r="C22" t="s">
        <v>717</v>
      </c>
      <c r="D22" t="str">
        <f t="shared" si="0"/>
        <v>LC09_L2SP_003026_20220605_20220607_02_T2</v>
      </c>
      <c r="E22" s="122">
        <f t="shared" si="6"/>
        <v>100</v>
      </c>
      <c r="F22" s="122">
        <f t="shared" si="7"/>
        <v>99.99</v>
      </c>
      <c r="G22" t="str">
        <f t="shared" si="1"/>
        <v>2022,06,05</v>
      </c>
      <c r="H22" t="str">
        <f t="shared" si="2"/>
        <v>003</v>
      </c>
      <c r="I22" t="str">
        <f t="shared" si="3"/>
        <v>026</v>
      </c>
      <c r="J22" t="str">
        <f t="shared" si="4"/>
        <v>06</v>
      </c>
      <c r="L22" t="str">
        <f t="shared" si="8"/>
        <v/>
      </c>
      <c r="M22" t="str">
        <f t="shared" si="9"/>
        <v>N</v>
      </c>
      <c r="N22" t="str">
        <f t="shared" si="10"/>
        <v>N</v>
      </c>
      <c r="O22" t="str">
        <f t="shared" si="11"/>
        <v>N</v>
      </c>
      <c r="P22" t="str">
        <f t="shared" si="12"/>
        <v>N</v>
      </c>
      <c r="Q22" t="str">
        <f t="shared" si="13"/>
        <v>N</v>
      </c>
      <c r="S22" t="str">
        <f t="shared" si="14"/>
        <v/>
      </c>
      <c r="T22" t="str">
        <f t="shared" si="15"/>
        <v>N</v>
      </c>
      <c r="U22" t="str">
        <f t="shared" si="15"/>
        <v>N</v>
      </c>
      <c r="V22" t="str">
        <f t="shared" si="15"/>
        <v>N</v>
      </c>
      <c r="W22" t="str">
        <f t="shared" si="16"/>
        <v>N</v>
      </c>
      <c r="X22" t="str">
        <f t="shared" si="16"/>
        <v>N</v>
      </c>
    </row>
    <row r="23" spans="1:24">
      <c r="A23" t="s">
        <v>718</v>
      </c>
      <c r="B23" t="s">
        <v>719</v>
      </c>
      <c r="C23" t="s">
        <v>720</v>
      </c>
      <c r="D23" t="str">
        <f t="shared" si="0"/>
        <v>LC09_L2SP_003026_20220621_20220624_02_T1</v>
      </c>
      <c r="E23" s="122">
        <f t="shared" si="6"/>
        <v>61.9</v>
      </c>
      <c r="F23" s="122">
        <f t="shared" si="7"/>
        <v>69.459999999999994</v>
      </c>
      <c r="G23" t="str">
        <f t="shared" si="1"/>
        <v>2022,06,21</v>
      </c>
      <c r="H23" t="str">
        <f t="shared" si="2"/>
        <v>003</v>
      </c>
      <c r="I23" t="str">
        <f t="shared" si="3"/>
        <v>026</v>
      </c>
      <c r="J23" t="str">
        <f t="shared" si="4"/>
        <v>06</v>
      </c>
      <c r="L23" t="str">
        <f t="shared" si="8"/>
        <v/>
      </c>
      <c r="M23" t="str">
        <f t="shared" si="9"/>
        <v>N</v>
      </c>
      <c r="N23" t="str">
        <f t="shared" si="10"/>
        <v>N</v>
      </c>
      <c r="O23" t="str">
        <f t="shared" si="11"/>
        <v>N</v>
      </c>
      <c r="P23" t="str">
        <f t="shared" si="12"/>
        <v>N</v>
      </c>
      <c r="Q23" t="str">
        <f t="shared" si="13"/>
        <v>N</v>
      </c>
      <c r="S23" t="str">
        <f t="shared" si="14"/>
        <v/>
      </c>
      <c r="T23" t="str">
        <f t="shared" si="15"/>
        <v>N</v>
      </c>
      <c r="U23" t="str">
        <f t="shared" si="15"/>
        <v>N</v>
      </c>
      <c r="V23" t="str">
        <f t="shared" si="15"/>
        <v>N</v>
      </c>
      <c r="W23" t="str">
        <f t="shared" si="16"/>
        <v>N</v>
      </c>
      <c r="X23" t="str">
        <f t="shared" si="16"/>
        <v>N</v>
      </c>
    </row>
    <row r="24" spans="1:24">
      <c r="A24" t="s">
        <v>721</v>
      </c>
      <c r="B24" t="s">
        <v>722</v>
      </c>
      <c r="C24" t="s">
        <v>723</v>
      </c>
      <c r="D24" t="str">
        <f t="shared" si="0"/>
        <v>LC09_L2SP_003026_20220707_20220709_02_T2</v>
      </c>
      <c r="E24" s="122">
        <f t="shared" si="6"/>
        <v>99.94</v>
      </c>
      <c r="F24" s="122">
        <f t="shared" si="7"/>
        <v>99.92</v>
      </c>
      <c r="G24" t="str">
        <f t="shared" si="1"/>
        <v>2022,07,07</v>
      </c>
      <c r="H24" t="str">
        <f t="shared" si="2"/>
        <v>003</v>
      </c>
      <c r="I24" t="str">
        <f t="shared" si="3"/>
        <v>026</v>
      </c>
      <c r="J24" t="str">
        <f t="shared" si="4"/>
        <v>07</v>
      </c>
      <c r="L24" t="str">
        <f t="shared" si="8"/>
        <v/>
      </c>
      <c r="M24" t="str">
        <f t="shared" si="9"/>
        <v>N</v>
      </c>
      <c r="N24" t="str">
        <f t="shared" si="10"/>
        <v>N</v>
      </c>
      <c r="O24" t="str">
        <f t="shared" si="11"/>
        <v>N</v>
      </c>
      <c r="P24" t="str">
        <f t="shared" si="12"/>
        <v>N</v>
      </c>
      <c r="Q24" t="str">
        <f t="shared" si="13"/>
        <v>N</v>
      </c>
      <c r="S24" t="str">
        <f t="shared" si="14"/>
        <v/>
      </c>
      <c r="T24" t="str">
        <f t="shared" si="15"/>
        <v>N</v>
      </c>
      <c r="U24" t="str">
        <f t="shared" si="15"/>
        <v>N</v>
      </c>
      <c r="V24" t="str">
        <f t="shared" si="15"/>
        <v>N</v>
      </c>
      <c r="W24" t="str">
        <f t="shared" si="16"/>
        <v>N</v>
      </c>
      <c r="X24" t="str">
        <f t="shared" si="16"/>
        <v>N</v>
      </c>
    </row>
    <row r="25" spans="1:24" s="120" customFormat="1">
      <c r="A25" s="120" t="s">
        <v>724</v>
      </c>
      <c r="B25" s="120" t="s">
        <v>725</v>
      </c>
      <c r="C25" s="120" t="s">
        <v>726</v>
      </c>
      <c r="D25" s="120" t="str">
        <f t="shared" si="0"/>
        <v>LC09_L2SP_003026_20220723_20220725_02_T1</v>
      </c>
      <c r="E25" s="123">
        <f t="shared" si="6"/>
        <v>70.739999999999995</v>
      </c>
      <c r="F25" s="123">
        <f t="shared" si="7"/>
        <v>67.31</v>
      </c>
      <c r="G25" s="120" t="str">
        <f t="shared" si="1"/>
        <v>2022,07,23</v>
      </c>
      <c r="H25" s="120" t="str">
        <f t="shared" si="2"/>
        <v>003</v>
      </c>
      <c r="I25" s="120" t="str">
        <f t="shared" si="3"/>
        <v>026</v>
      </c>
      <c r="J25" s="120" t="str">
        <f t="shared" si="4"/>
        <v>07</v>
      </c>
      <c r="L25" s="120" t="str">
        <f t="shared" si="8"/>
        <v/>
      </c>
      <c r="M25" s="120" t="str">
        <f t="shared" si="9"/>
        <v>N</v>
      </c>
      <c r="N25" s="120" t="str">
        <f t="shared" si="10"/>
        <v>N</v>
      </c>
      <c r="O25" s="120" t="str">
        <f t="shared" si="11"/>
        <v>N</v>
      </c>
      <c r="P25" s="120" t="str">
        <f t="shared" si="12"/>
        <v>N</v>
      </c>
      <c r="Q25" s="120" t="str">
        <f t="shared" si="13"/>
        <v>N</v>
      </c>
      <c r="S25" s="120" t="str">
        <f t="shared" si="14"/>
        <v/>
      </c>
      <c r="T25" s="120" t="str">
        <f t="shared" si="15"/>
        <v>N</v>
      </c>
      <c r="U25" s="120" t="str">
        <f t="shared" si="15"/>
        <v>N</v>
      </c>
      <c r="V25" s="120" t="str">
        <f t="shared" si="15"/>
        <v>N</v>
      </c>
      <c r="W25" s="120" t="str">
        <f t="shared" si="16"/>
        <v>N</v>
      </c>
      <c r="X25" s="120" t="str">
        <f t="shared" si="16"/>
        <v>N</v>
      </c>
    </row>
    <row r="26" spans="1:24">
      <c r="A26" t="s">
        <v>629</v>
      </c>
      <c r="B26" t="s">
        <v>630</v>
      </c>
      <c r="C26" t="s">
        <v>631</v>
      </c>
      <c r="D26" t="str">
        <f t="shared" si="0"/>
        <v>LC08_L2SP_004025_20220604_20220610_02_T2</v>
      </c>
      <c r="E26" s="122">
        <f t="shared" si="6"/>
        <v>100</v>
      </c>
      <c r="F26" s="122">
        <f t="shared" si="7"/>
        <v>100</v>
      </c>
      <c r="G26" t="str">
        <f t="shared" si="1"/>
        <v>2022,06,04</v>
      </c>
      <c r="H26" t="str">
        <f t="shared" si="2"/>
        <v>004</v>
      </c>
      <c r="I26" t="str">
        <f t="shared" si="3"/>
        <v>025</v>
      </c>
      <c r="J26" t="str">
        <f t="shared" si="4"/>
        <v>06</v>
      </c>
      <c r="L26" t="str">
        <f t="shared" si="8"/>
        <v/>
      </c>
      <c r="M26" t="str">
        <f t="shared" si="9"/>
        <v>N</v>
      </c>
      <c r="N26" t="str">
        <f t="shared" si="10"/>
        <v>N</v>
      </c>
      <c r="O26" t="str">
        <f t="shared" si="11"/>
        <v>N</v>
      </c>
      <c r="P26" t="str">
        <f t="shared" si="12"/>
        <v>N</v>
      </c>
      <c r="Q26" t="str">
        <f t="shared" si="13"/>
        <v>N</v>
      </c>
      <c r="S26" t="str">
        <f t="shared" si="14"/>
        <v/>
      </c>
      <c r="T26" t="str">
        <f t="shared" si="15"/>
        <v>N</v>
      </c>
      <c r="U26" t="str">
        <f t="shared" si="15"/>
        <v>N</v>
      </c>
      <c r="V26" t="str">
        <f t="shared" si="15"/>
        <v>N</v>
      </c>
      <c r="W26" t="str">
        <f t="shared" si="16"/>
        <v>N</v>
      </c>
      <c r="X26" t="str">
        <f t="shared" si="16"/>
        <v>N</v>
      </c>
    </row>
    <row r="27" spans="1:24">
      <c r="A27" t="s">
        <v>632</v>
      </c>
      <c r="B27" t="s">
        <v>633</v>
      </c>
      <c r="C27" t="s">
        <v>634</v>
      </c>
      <c r="D27" t="str">
        <f t="shared" si="0"/>
        <v>LC08_L2SP_004025_20220620_20220630_02_T2</v>
      </c>
      <c r="E27" s="122">
        <f t="shared" si="6"/>
        <v>92.26</v>
      </c>
      <c r="F27" s="122">
        <f t="shared" si="7"/>
        <v>94.05</v>
      </c>
      <c r="G27" t="str">
        <f t="shared" si="1"/>
        <v>2022,06,20</v>
      </c>
      <c r="H27" t="str">
        <f t="shared" si="2"/>
        <v>004</v>
      </c>
      <c r="I27" t="str">
        <f t="shared" si="3"/>
        <v>025</v>
      </c>
      <c r="J27" t="str">
        <f t="shared" si="4"/>
        <v>06</v>
      </c>
      <c r="L27" t="str">
        <f t="shared" si="8"/>
        <v/>
      </c>
      <c r="M27" t="str">
        <f t="shared" si="9"/>
        <v>N</v>
      </c>
      <c r="N27" t="str">
        <f t="shared" si="10"/>
        <v>N</v>
      </c>
      <c r="O27" t="str">
        <f t="shared" si="11"/>
        <v>N</v>
      </c>
      <c r="P27" t="str">
        <f t="shared" si="12"/>
        <v>N</v>
      </c>
      <c r="Q27" t="str">
        <f t="shared" si="13"/>
        <v>N</v>
      </c>
      <c r="S27" t="str">
        <f t="shared" si="14"/>
        <v/>
      </c>
      <c r="T27" t="str">
        <f t="shared" si="15"/>
        <v>N</v>
      </c>
      <c r="U27" t="str">
        <f t="shared" si="15"/>
        <v>N</v>
      </c>
      <c r="V27" t="str">
        <f t="shared" si="15"/>
        <v>N</v>
      </c>
      <c r="W27" t="str">
        <f t="shared" si="16"/>
        <v>N</v>
      </c>
      <c r="X27" t="str">
        <f t="shared" si="16"/>
        <v>N</v>
      </c>
    </row>
    <row r="28" spans="1:24">
      <c r="A28" t="s">
        <v>635</v>
      </c>
      <c r="B28" t="s">
        <v>636</v>
      </c>
      <c r="C28" t="s">
        <v>637</v>
      </c>
      <c r="D28" t="str">
        <f t="shared" si="0"/>
        <v>LC08_L2SP_004025_20220722_20220801_02_T1</v>
      </c>
      <c r="E28" s="122">
        <f t="shared" si="6"/>
        <v>78.8</v>
      </c>
      <c r="F28" s="122">
        <f t="shared" si="7"/>
        <v>76.02</v>
      </c>
      <c r="G28" t="str">
        <f t="shared" si="1"/>
        <v>2022,07,22</v>
      </c>
      <c r="H28" t="str">
        <f t="shared" si="2"/>
        <v>004</v>
      </c>
      <c r="I28" t="str">
        <f t="shared" si="3"/>
        <v>025</v>
      </c>
      <c r="J28" t="str">
        <f t="shared" si="4"/>
        <v>07</v>
      </c>
      <c r="L28" t="str">
        <f t="shared" si="8"/>
        <v/>
      </c>
      <c r="M28" t="str">
        <f t="shared" si="9"/>
        <v>N</v>
      </c>
      <c r="N28" t="str">
        <f t="shared" si="10"/>
        <v>N</v>
      </c>
      <c r="O28" t="str">
        <f t="shared" si="11"/>
        <v>N</v>
      </c>
      <c r="P28" t="str">
        <f t="shared" si="12"/>
        <v>N</v>
      </c>
      <c r="Q28" t="str">
        <f t="shared" si="13"/>
        <v>N</v>
      </c>
      <c r="S28" t="str">
        <f t="shared" si="14"/>
        <v/>
      </c>
      <c r="T28" t="str">
        <f t="shared" si="15"/>
        <v>N</v>
      </c>
      <c r="U28" t="str">
        <f t="shared" si="15"/>
        <v>N</v>
      </c>
      <c r="V28" t="str">
        <f t="shared" si="15"/>
        <v>N</v>
      </c>
      <c r="W28" t="str">
        <f t="shared" si="16"/>
        <v>N</v>
      </c>
      <c r="X28" t="str">
        <f t="shared" si="16"/>
        <v>N</v>
      </c>
    </row>
    <row r="29" spans="1:24">
      <c r="A29" t="s">
        <v>727</v>
      </c>
      <c r="B29" t="s">
        <v>728</v>
      </c>
      <c r="C29" t="s">
        <v>729</v>
      </c>
      <c r="D29" t="str">
        <f t="shared" si="0"/>
        <v>LC09_L2SP_004025_20220612_20220614_02_T1</v>
      </c>
      <c r="E29" s="122">
        <f t="shared" si="6"/>
        <v>53.11</v>
      </c>
      <c r="F29" s="122">
        <f t="shared" si="7"/>
        <v>54.38</v>
      </c>
      <c r="G29" t="str">
        <f t="shared" si="1"/>
        <v>2022,06,12</v>
      </c>
      <c r="H29" t="str">
        <f t="shared" si="2"/>
        <v>004</v>
      </c>
      <c r="I29" t="str">
        <f t="shared" si="3"/>
        <v>025</v>
      </c>
      <c r="J29" t="str">
        <f t="shared" si="4"/>
        <v>06</v>
      </c>
      <c r="L29" t="str">
        <f t="shared" si="8"/>
        <v/>
      </c>
      <c r="M29" t="str">
        <f t="shared" si="9"/>
        <v>N</v>
      </c>
      <c r="N29" t="str">
        <f t="shared" si="10"/>
        <v>N</v>
      </c>
      <c r="O29" t="str">
        <f t="shared" si="11"/>
        <v>N</v>
      </c>
      <c r="P29" t="str">
        <f t="shared" si="12"/>
        <v>N</v>
      </c>
      <c r="Q29" t="str">
        <f t="shared" si="13"/>
        <v>N</v>
      </c>
      <c r="S29" t="str">
        <f t="shared" si="14"/>
        <v/>
      </c>
      <c r="T29" t="str">
        <f t="shared" si="15"/>
        <v>N</v>
      </c>
      <c r="U29" t="str">
        <f t="shared" si="15"/>
        <v>N</v>
      </c>
      <c r="V29" t="str">
        <f t="shared" si="15"/>
        <v>N</v>
      </c>
      <c r="W29" t="str">
        <f t="shared" si="16"/>
        <v>N</v>
      </c>
      <c r="X29" t="str">
        <f t="shared" si="16"/>
        <v>N</v>
      </c>
    </row>
    <row r="30" spans="1:24">
      <c r="A30" t="s">
        <v>730</v>
      </c>
      <c r="B30" t="s">
        <v>731</v>
      </c>
      <c r="C30" t="s">
        <v>732</v>
      </c>
      <c r="D30" t="str">
        <f t="shared" si="0"/>
        <v>LC09_L2SP_004025_20220628_20220630_02_T1</v>
      </c>
      <c r="E30" s="122">
        <f t="shared" si="6"/>
        <v>79.16</v>
      </c>
      <c r="F30" s="122">
        <f t="shared" si="7"/>
        <v>69.03</v>
      </c>
      <c r="G30" t="str">
        <f t="shared" si="1"/>
        <v>2022,06,28</v>
      </c>
      <c r="H30" t="str">
        <f t="shared" si="2"/>
        <v>004</v>
      </c>
      <c r="I30" t="str">
        <f t="shared" si="3"/>
        <v>025</v>
      </c>
      <c r="J30" t="str">
        <f t="shared" si="4"/>
        <v>06</v>
      </c>
      <c r="L30" t="str">
        <f t="shared" si="8"/>
        <v/>
      </c>
      <c r="M30" t="str">
        <f t="shared" si="9"/>
        <v>N</v>
      </c>
      <c r="N30" t="str">
        <f t="shared" si="10"/>
        <v>N</v>
      </c>
      <c r="O30" t="str">
        <f t="shared" si="11"/>
        <v>N</v>
      </c>
      <c r="P30" t="str">
        <f t="shared" si="12"/>
        <v>N</v>
      </c>
      <c r="Q30" t="str">
        <f t="shared" si="13"/>
        <v>N</v>
      </c>
      <c r="S30" t="str">
        <f t="shared" si="14"/>
        <v/>
      </c>
      <c r="T30" t="str">
        <f t="shared" si="15"/>
        <v>N</v>
      </c>
      <c r="U30" t="str">
        <f t="shared" si="15"/>
        <v>N</v>
      </c>
      <c r="V30" t="str">
        <f t="shared" si="15"/>
        <v>N</v>
      </c>
      <c r="W30" t="str">
        <f t="shared" si="16"/>
        <v>N</v>
      </c>
      <c r="X30" t="str">
        <f t="shared" si="16"/>
        <v>N</v>
      </c>
    </row>
    <row r="31" spans="1:24" s="120" customFormat="1">
      <c r="A31" s="120" t="s">
        <v>733</v>
      </c>
      <c r="B31" s="120" t="s">
        <v>734</v>
      </c>
      <c r="C31" s="120" t="s">
        <v>735</v>
      </c>
      <c r="D31" s="120" t="str">
        <f t="shared" si="0"/>
        <v>LC09_L2SP_004025_20220730_20220802_02_T1</v>
      </c>
      <c r="E31" s="123">
        <f t="shared" si="6"/>
        <v>47.92</v>
      </c>
      <c r="F31" s="123">
        <f t="shared" si="7"/>
        <v>47.99</v>
      </c>
      <c r="G31" s="120" t="str">
        <f t="shared" si="1"/>
        <v>2022,07,30</v>
      </c>
      <c r="H31" s="120" t="str">
        <f t="shared" si="2"/>
        <v>004</v>
      </c>
      <c r="I31" s="120" t="str">
        <f t="shared" si="3"/>
        <v>025</v>
      </c>
      <c r="J31" s="120" t="str">
        <f t="shared" si="4"/>
        <v>07</v>
      </c>
      <c r="L31" s="120" t="str">
        <f t="shared" si="8"/>
        <v/>
      </c>
      <c r="M31" s="120" t="str">
        <f t="shared" si="9"/>
        <v>Y</v>
      </c>
      <c r="N31" s="120" t="str">
        <f t="shared" si="10"/>
        <v>N</v>
      </c>
      <c r="O31" s="120" t="str">
        <f t="shared" si="11"/>
        <v>N</v>
      </c>
      <c r="P31" s="120" t="str">
        <f t="shared" si="12"/>
        <v>N</v>
      </c>
      <c r="Q31" s="120" t="str">
        <f t="shared" si="13"/>
        <v>N</v>
      </c>
      <c r="R31" s="120" t="s">
        <v>77</v>
      </c>
      <c r="S31" s="120" t="str">
        <f t="shared" si="14"/>
        <v>Y07</v>
      </c>
      <c r="T31" s="120" t="str">
        <f t="shared" si="15"/>
        <v>Y</v>
      </c>
      <c r="U31" s="120" t="str">
        <f t="shared" si="15"/>
        <v>Y</v>
      </c>
      <c r="V31" s="120" t="str">
        <f t="shared" si="15"/>
        <v>Y</v>
      </c>
      <c r="W31" s="120" t="str">
        <f t="shared" si="16"/>
        <v>Y</v>
      </c>
      <c r="X31" s="120" t="str">
        <f t="shared" si="16"/>
        <v>Y</v>
      </c>
    </row>
    <row r="32" spans="1:24">
      <c r="A32" t="s">
        <v>638</v>
      </c>
      <c r="B32" t="s">
        <v>639</v>
      </c>
      <c r="C32" t="s">
        <v>640</v>
      </c>
      <c r="D32" t="str">
        <f t="shared" si="0"/>
        <v>LC08_L2SP_004026_20220604_20220610_02_T1</v>
      </c>
      <c r="E32" s="122">
        <f t="shared" si="6"/>
        <v>92.04</v>
      </c>
      <c r="F32" s="122">
        <f t="shared" si="7"/>
        <v>92.41</v>
      </c>
      <c r="G32" t="str">
        <f t="shared" si="1"/>
        <v>2022,06,04</v>
      </c>
      <c r="H32" t="str">
        <f t="shared" si="2"/>
        <v>004</v>
      </c>
      <c r="I32" t="str">
        <f t="shared" si="3"/>
        <v>026</v>
      </c>
      <c r="J32" t="str">
        <f t="shared" si="4"/>
        <v>06</v>
      </c>
      <c r="L32" t="str">
        <f t="shared" si="8"/>
        <v/>
      </c>
      <c r="M32" t="str">
        <f t="shared" si="9"/>
        <v>N</v>
      </c>
      <c r="N32" t="str">
        <f t="shared" si="10"/>
        <v>N</v>
      </c>
      <c r="O32" t="str">
        <f t="shared" si="11"/>
        <v>N</v>
      </c>
      <c r="P32" t="str">
        <f t="shared" si="12"/>
        <v>N</v>
      </c>
      <c r="Q32" t="str">
        <f t="shared" si="13"/>
        <v>N</v>
      </c>
      <c r="S32" t="str">
        <f t="shared" si="14"/>
        <v/>
      </c>
      <c r="T32" t="str">
        <f t="shared" si="15"/>
        <v>N</v>
      </c>
      <c r="U32" t="str">
        <f t="shared" si="15"/>
        <v>N</v>
      </c>
      <c r="V32" t="str">
        <f t="shared" si="15"/>
        <v>N</v>
      </c>
      <c r="W32" t="str">
        <f t="shared" si="16"/>
        <v>N</v>
      </c>
      <c r="X32" t="str">
        <f t="shared" si="16"/>
        <v>N</v>
      </c>
    </row>
    <row r="33" spans="1:24">
      <c r="A33" t="s">
        <v>641</v>
      </c>
      <c r="B33" t="s">
        <v>642</v>
      </c>
      <c r="C33" t="s">
        <v>643</v>
      </c>
      <c r="D33" t="str">
        <f t="shared" si="0"/>
        <v>LC08_L2SP_004026_20220620_20220630_02_T1</v>
      </c>
      <c r="E33" s="122">
        <f t="shared" si="6"/>
        <v>91.85</v>
      </c>
      <c r="F33" s="122">
        <f t="shared" si="7"/>
        <v>92.12</v>
      </c>
      <c r="G33" t="str">
        <f t="shared" si="1"/>
        <v>2022,06,20</v>
      </c>
      <c r="H33" t="str">
        <f t="shared" si="2"/>
        <v>004</v>
      </c>
      <c r="I33" t="str">
        <f t="shared" si="3"/>
        <v>026</v>
      </c>
      <c r="J33" t="str">
        <f t="shared" si="4"/>
        <v>06</v>
      </c>
      <c r="L33" t="str">
        <f t="shared" si="8"/>
        <v/>
      </c>
      <c r="M33" t="str">
        <f t="shared" si="9"/>
        <v>N</v>
      </c>
      <c r="N33" t="str">
        <f t="shared" si="10"/>
        <v>N</v>
      </c>
      <c r="O33" t="str">
        <f t="shared" si="11"/>
        <v>N</v>
      </c>
      <c r="P33" t="str">
        <f t="shared" si="12"/>
        <v>N</v>
      </c>
      <c r="Q33" t="str">
        <f t="shared" si="13"/>
        <v>N</v>
      </c>
      <c r="S33" t="str">
        <f t="shared" si="14"/>
        <v/>
      </c>
      <c r="T33" t="str">
        <f t="shared" si="15"/>
        <v>N</v>
      </c>
      <c r="U33" t="str">
        <f t="shared" si="15"/>
        <v>N</v>
      </c>
      <c r="V33" t="str">
        <f t="shared" si="15"/>
        <v>N</v>
      </c>
      <c r="W33" t="str">
        <f t="shared" si="16"/>
        <v>N</v>
      </c>
      <c r="X33" t="str">
        <f t="shared" si="16"/>
        <v>N</v>
      </c>
    </row>
    <row r="34" spans="1:24">
      <c r="A34" t="s">
        <v>644</v>
      </c>
      <c r="B34" t="s">
        <v>645</v>
      </c>
      <c r="C34" t="s">
        <v>646</v>
      </c>
      <c r="D34" t="str">
        <f t="shared" ref="D34:D69" si="17">RIGHT(A34,LEN(A34)-25)</f>
        <v>LC08_L2SP_004026_20220722_20220801_02_T1</v>
      </c>
      <c r="E34" s="122">
        <f t="shared" si="6"/>
        <v>42.18</v>
      </c>
      <c r="F34" s="122">
        <f t="shared" si="7"/>
        <v>44.25</v>
      </c>
      <c r="G34" t="str">
        <f t="shared" ref="G34:G69" si="18">MID(D34,18,4)&amp;","&amp;MID(D34,22,2)&amp;","&amp;MID(D34,24,2)</f>
        <v>2022,07,22</v>
      </c>
      <c r="H34" t="str">
        <f t="shared" ref="H34:H69" si="19">MID(D34,11,3)</f>
        <v>004</v>
      </c>
      <c r="I34" t="str">
        <f t="shared" ref="I34:I69" si="20">MID(D34,14,3)</f>
        <v>026</v>
      </c>
      <c r="J34" t="str">
        <f t="shared" ref="J34:J70" si="21">MID(D34,22,2)</f>
        <v>07</v>
      </c>
      <c r="L34" t="str">
        <f t="shared" si="8"/>
        <v/>
      </c>
      <c r="M34" t="str">
        <f t="shared" si="9"/>
        <v>Y</v>
      </c>
      <c r="N34" t="str">
        <f t="shared" si="10"/>
        <v>N</v>
      </c>
      <c r="O34" t="str">
        <f t="shared" si="11"/>
        <v>N</v>
      </c>
      <c r="P34" t="str">
        <f t="shared" si="12"/>
        <v>N</v>
      </c>
      <c r="Q34" t="str">
        <f t="shared" si="13"/>
        <v>N</v>
      </c>
      <c r="R34" t="s">
        <v>77</v>
      </c>
      <c r="S34" t="str">
        <f t="shared" si="14"/>
        <v>Y07</v>
      </c>
      <c r="T34" t="str">
        <f t="shared" si="15"/>
        <v>Y</v>
      </c>
      <c r="U34" t="str">
        <f t="shared" si="15"/>
        <v>Y</v>
      </c>
      <c r="V34" t="str">
        <f t="shared" si="15"/>
        <v>Y</v>
      </c>
      <c r="W34" t="str">
        <f t="shared" si="16"/>
        <v>Y</v>
      </c>
      <c r="X34" t="str">
        <f t="shared" si="16"/>
        <v>Y</v>
      </c>
    </row>
    <row r="35" spans="1:24">
      <c r="A35" t="s">
        <v>736</v>
      </c>
      <c r="B35" t="s">
        <v>737</v>
      </c>
      <c r="C35" t="s">
        <v>738</v>
      </c>
      <c r="D35" t="str">
        <f t="shared" si="17"/>
        <v>LC09_L2SP_004026_20220612_20220614_02_T1</v>
      </c>
      <c r="E35" s="122">
        <f t="shared" si="6"/>
        <v>44.87</v>
      </c>
      <c r="F35" s="122">
        <f t="shared" si="7"/>
        <v>44.9</v>
      </c>
      <c r="G35" t="str">
        <f t="shared" si="18"/>
        <v>2022,06,12</v>
      </c>
      <c r="H35" t="str">
        <f t="shared" si="19"/>
        <v>004</v>
      </c>
      <c r="I35" t="str">
        <f t="shared" si="20"/>
        <v>026</v>
      </c>
      <c r="J35" t="str">
        <f t="shared" si="21"/>
        <v>06</v>
      </c>
      <c r="L35" t="str">
        <f t="shared" si="8"/>
        <v/>
      </c>
      <c r="M35" t="str">
        <f t="shared" si="9"/>
        <v>Y</v>
      </c>
      <c r="N35" t="str">
        <f t="shared" si="10"/>
        <v>N</v>
      </c>
      <c r="O35" t="str">
        <f t="shared" si="11"/>
        <v>N</v>
      </c>
      <c r="P35" t="str">
        <f t="shared" si="12"/>
        <v>N</v>
      </c>
      <c r="Q35" t="str">
        <f t="shared" si="13"/>
        <v>N</v>
      </c>
      <c r="R35" t="s">
        <v>77</v>
      </c>
      <c r="S35" t="str">
        <f t="shared" si="14"/>
        <v>Y06</v>
      </c>
      <c r="T35" t="str">
        <f t="shared" si="15"/>
        <v>Y</v>
      </c>
      <c r="U35" t="str">
        <f t="shared" si="15"/>
        <v>Y</v>
      </c>
      <c r="V35" t="str">
        <f t="shared" si="15"/>
        <v>Y</v>
      </c>
      <c r="W35" t="str">
        <f t="shared" si="16"/>
        <v>Y</v>
      </c>
      <c r="X35" t="str">
        <f t="shared" si="16"/>
        <v>Y</v>
      </c>
    </row>
    <row r="36" spans="1:24">
      <c r="A36" t="s">
        <v>739</v>
      </c>
      <c r="B36" t="s">
        <v>740</v>
      </c>
      <c r="C36" t="s">
        <v>741</v>
      </c>
      <c r="D36" t="str">
        <f t="shared" si="17"/>
        <v>LC09_L2SP_004026_20220628_20220630_02_T2</v>
      </c>
      <c r="E36" s="122">
        <f t="shared" si="6"/>
        <v>99.96</v>
      </c>
      <c r="F36" s="122">
        <f t="shared" si="7"/>
        <v>99.96</v>
      </c>
      <c r="G36" t="str">
        <f t="shared" si="18"/>
        <v>2022,06,28</v>
      </c>
      <c r="H36" t="str">
        <f t="shared" si="19"/>
        <v>004</v>
      </c>
      <c r="I36" t="str">
        <f t="shared" si="20"/>
        <v>026</v>
      </c>
      <c r="J36" t="str">
        <f t="shared" si="21"/>
        <v>06</v>
      </c>
      <c r="L36" t="str">
        <f t="shared" si="8"/>
        <v/>
      </c>
      <c r="M36" t="str">
        <f t="shared" si="9"/>
        <v>N</v>
      </c>
      <c r="N36" t="str">
        <f t="shared" si="10"/>
        <v>N</v>
      </c>
      <c r="O36" t="str">
        <f t="shared" si="11"/>
        <v>N</v>
      </c>
      <c r="P36" t="str">
        <f t="shared" si="12"/>
        <v>N</v>
      </c>
      <c r="Q36" t="str">
        <f t="shared" si="13"/>
        <v>N</v>
      </c>
      <c r="S36" t="str">
        <f t="shared" si="14"/>
        <v/>
      </c>
      <c r="T36" t="str">
        <f t="shared" si="15"/>
        <v>N</v>
      </c>
      <c r="U36" t="str">
        <f t="shared" si="15"/>
        <v>N</v>
      </c>
      <c r="V36" t="str">
        <f t="shared" si="15"/>
        <v>N</v>
      </c>
      <c r="W36" t="str">
        <f t="shared" si="16"/>
        <v>N</v>
      </c>
      <c r="X36" t="str">
        <f t="shared" si="16"/>
        <v>N</v>
      </c>
    </row>
    <row r="37" spans="1:24" s="120" customFormat="1">
      <c r="A37" s="120" t="s">
        <v>742</v>
      </c>
      <c r="B37" s="120" t="s">
        <v>743</v>
      </c>
      <c r="C37" s="120" t="s">
        <v>744</v>
      </c>
      <c r="D37" s="120" t="str">
        <f t="shared" si="17"/>
        <v>LC09_L2SP_004026_20220730_20220802_02_T1</v>
      </c>
      <c r="E37" s="123">
        <f t="shared" si="6"/>
        <v>86.34</v>
      </c>
      <c r="F37" s="123">
        <f t="shared" si="7"/>
        <v>85.88</v>
      </c>
      <c r="G37" s="120" t="str">
        <f t="shared" si="18"/>
        <v>2022,07,30</v>
      </c>
      <c r="H37" s="120" t="str">
        <f t="shared" si="19"/>
        <v>004</v>
      </c>
      <c r="I37" s="120" t="str">
        <f t="shared" si="20"/>
        <v>026</v>
      </c>
      <c r="J37" s="120" t="str">
        <f t="shared" si="21"/>
        <v>07</v>
      </c>
      <c r="L37" s="120" t="str">
        <f t="shared" si="8"/>
        <v/>
      </c>
      <c r="M37" s="120" t="str">
        <f t="shared" si="9"/>
        <v>N</v>
      </c>
      <c r="N37" s="120" t="str">
        <f t="shared" si="10"/>
        <v>N</v>
      </c>
      <c r="O37" s="120" t="str">
        <f t="shared" si="11"/>
        <v>N</v>
      </c>
      <c r="P37" s="120" t="str">
        <f t="shared" si="12"/>
        <v>N</v>
      </c>
      <c r="Q37" s="120" t="str">
        <f t="shared" si="13"/>
        <v>N</v>
      </c>
      <c r="S37" s="120" t="str">
        <f t="shared" si="14"/>
        <v/>
      </c>
      <c r="T37" s="120" t="str">
        <f t="shared" si="15"/>
        <v>N</v>
      </c>
      <c r="U37" s="120" t="str">
        <f t="shared" si="15"/>
        <v>N</v>
      </c>
      <c r="V37" s="120" t="str">
        <f t="shared" si="15"/>
        <v>N</v>
      </c>
      <c r="W37" s="120" t="str">
        <f t="shared" si="16"/>
        <v>N</v>
      </c>
      <c r="X37" s="120" t="str">
        <f t="shared" si="16"/>
        <v>N</v>
      </c>
    </row>
    <row r="38" spans="1:24">
      <c r="A38" t="s">
        <v>647</v>
      </c>
      <c r="B38" t="s">
        <v>648</v>
      </c>
      <c r="C38" t="s">
        <v>649</v>
      </c>
      <c r="D38" t="str">
        <f t="shared" si="17"/>
        <v>LC08_L2SP_005025_20220611_20220617_02_T1</v>
      </c>
      <c r="E38" s="122">
        <f t="shared" si="6"/>
        <v>83.69</v>
      </c>
      <c r="F38" s="122">
        <f t="shared" si="7"/>
        <v>61.12</v>
      </c>
      <c r="G38" t="str">
        <f t="shared" si="18"/>
        <v>2022,06,11</v>
      </c>
      <c r="H38" t="str">
        <f t="shared" si="19"/>
        <v>005</v>
      </c>
      <c r="I38" t="str">
        <f t="shared" si="20"/>
        <v>025</v>
      </c>
      <c r="J38" t="str">
        <f t="shared" si="21"/>
        <v>06</v>
      </c>
      <c r="L38" t="str">
        <f t="shared" si="8"/>
        <v/>
      </c>
      <c r="M38" t="str">
        <f t="shared" si="9"/>
        <v>N</v>
      </c>
      <c r="N38" t="str">
        <f t="shared" si="10"/>
        <v>N</v>
      </c>
      <c r="O38" t="str">
        <f t="shared" si="11"/>
        <v>N</v>
      </c>
      <c r="P38" t="str">
        <f t="shared" si="12"/>
        <v>N</v>
      </c>
      <c r="Q38" t="str">
        <f t="shared" si="13"/>
        <v>N</v>
      </c>
      <c r="S38" t="str">
        <f t="shared" si="14"/>
        <v/>
      </c>
      <c r="T38" t="str">
        <f t="shared" si="15"/>
        <v>N</v>
      </c>
      <c r="U38" t="str">
        <f t="shared" si="15"/>
        <v>N</v>
      </c>
      <c r="V38" t="str">
        <f t="shared" si="15"/>
        <v>N</v>
      </c>
      <c r="W38" t="str">
        <f t="shared" si="16"/>
        <v>N</v>
      </c>
      <c r="X38" t="str">
        <f t="shared" si="16"/>
        <v>N</v>
      </c>
    </row>
    <row r="39" spans="1:24">
      <c r="A39" t="s">
        <v>650</v>
      </c>
      <c r="B39" t="s">
        <v>651</v>
      </c>
      <c r="C39" t="s">
        <v>652</v>
      </c>
      <c r="D39" t="str">
        <f t="shared" si="17"/>
        <v>LC08_L2SP_005025_20220627_20220706_02_T1</v>
      </c>
      <c r="E39" s="122">
        <f t="shared" si="6"/>
        <v>18.72</v>
      </c>
      <c r="F39" s="122">
        <f t="shared" si="7"/>
        <v>27.23</v>
      </c>
      <c r="G39" t="str">
        <f t="shared" si="18"/>
        <v>2022,06,27</v>
      </c>
      <c r="H39" t="str">
        <f t="shared" si="19"/>
        <v>005</v>
      </c>
      <c r="I39" t="str">
        <f t="shared" si="20"/>
        <v>025</v>
      </c>
      <c r="J39" t="str">
        <f t="shared" si="21"/>
        <v>06</v>
      </c>
      <c r="K39" t="s">
        <v>77</v>
      </c>
      <c r="L39" t="str">
        <f t="shared" si="8"/>
        <v>Y06</v>
      </c>
      <c r="M39" t="str">
        <f t="shared" si="9"/>
        <v>Y</v>
      </c>
      <c r="N39" t="str">
        <f t="shared" si="10"/>
        <v>Y</v>
      </c>
      <c r="O39" t="str">
        <f t="shared" si="11"/>
        <v>Y</v>
      </c>
      <c r="P39" t="str">
        <f t="shared" si="12"/>
        <v>Y</v>
      </c>
      <c r="Q39" t="str">
        <f t="shared" si="13"/>
        <v>N</v>
      </c>
      <c r="R39" t="s">
        <v>77</v>
      </c>
      <c r="S39" t="str">
        <f t="shared" si="14"/>
        <v>Y06</v>
      </c>
      <c r="T39" t="str">
        <f t="shared" si="15"/>
        <v>Y</v>
      </c>
      <c r="U39" t="str">
        <f t="shared" si="15"/>
        <v>Y</v>
      </c>
      <c r="V39" t="str">
        <f t="shared" si="15"/>
        <v>Y</v>
      </c>
      <c r="W39" t="str">
        <f t="shared" si="16"/>
        <v>Y</v>
      </c>
      <c r="X39" t="str">
        <f t="shared" si="16"/>
        <v>Y</v>
      </c>
    </row>
    <row r="40" spans="1:24">
      <c r="A40" t="s">
        <v>653</v>
      </c>
      <c r="B40" t="s">
        <v>654</v>
      </c>
      <c r="C40" t="s">
        <v>655</v>
      </c>
      <c r="D40" t="str">
        <f t="shared" si="17"/>
        <v>LC08_L2SP_005025_20220713_20220722_02_T1</v>
      </c>
      <c r="E40" s="122">
        <f t="shared" si="6"/>
        <v>81.91</v>
      </c>
      <c r="F40" s="122">
        <f t="shared" si="7"/>
        <v>83.95</v>
      </c>
      <c r="G40" t="str">
        <f t="shared" si="18"/>
        <v>2022,07,13</v>
      </c>
      <c r="H40" t="str">
        <f t="shared" si="19"/>
        <v>005</v>
      </c>
      <c r="I40" t="str">
        <f t="shared" si="20"/>
        <v>025</v>
      </c>
      <c r="J40" t="str">
        <f t="shared" si="21"/>
        <v>07</v>
      </c>
      <c r="L40" t="str">
        <f t="shared" si="8"/>
        <v/>
      </c>
      <c r="M40" t="str">
        <f t="shared" si="9"/>
        <v>N</v>
      </c>
      <c r="N40" t="str">
        <f t="shared" si="10"/>
        <v>N</v>
      </c>
      <c r="O40" t="str">
        <f t="shared" si="11"/>
        <v>N</v>
      </c>
      <c r="P40" t="str">
        <f t="shared" si="12"/>
        <v>N</v>
      </c>
      <c r="Q40" t="str">
        <f t="shared" si="13"/>
        <v>N</v>
      </c>
      <c r="S40" t="str">
        <f t="shared" si="14"/>
        <v/>
      </c>
      <c r="T40" t="str">
        <f t="shared" si="15"/>
        <v>N</v>
      </c>
      <c r="U40" t="str">
        <f t="shared" si="15"/>
        <v>N</v>
      </c>
      <c r="V40" t="str">
        <f t="shared" si="15"/>
        <v>N</v>
      </c>
      <c r="W40" t="str">
        <f t="shared" si="16"/>
        <v>N</v>
      </c>
      <c r="X40" t="str">
        <f t="shared" si="16"/>
        <v>N</v>
      </c>
    </row>
    <row r="41" spans="1:24">
      <c r="A41" t="s">
        <v>656</v>
      </c>
      <c r="B41" t="s">
        <v>657</v>
      </c>
      <c r="C41" t="s">
        <v>658</v>
      </c>
      <c r="D41" t="str">
        <f t="shared" si="17"/>
        <v>LC08_L2SP_005025_20220729_20220805_02_T1</v>
      </c>
      <c r="E41" s="122">
        <f t="shared" si="6"/>
        <v>80.430000000000007</v>
      </c>
      <c r="F41" s="122">
        <f t="shared" si="7"/>
        <v>72.48</v>
      </c>
      <c r="G41" t="str">
        <f t="shared" si="18"/>
        <v>2022,07,29</v>
      </c>
      <c r="H41" t="str">
        <f t="shared" si="19"/>
        <v>005</v>
      </c>
      <c r="I41" t="str">
        <f t="shared" si="20"/>
        <v>025</v>
      </c>
      <c r="J41" t="str">
        <f t="shared" si="21"/>
        <v>07</v>
      </c>
      <c r="L41" t="str">
        <f t="shared" si="8"/>
        <v/>
      </c>
      <c r="M41" t="str">
        <f t="shared" si="9"/>
        <v>N</v>
      </c>
      <c r="N41" t="str">
        <f t="shared" si="10"/>
        <v>N</v>
      </c>
      <c r="O41" t="str">
        <f t="shared" si="11"/>
        <v>N</v>
      </c>
      <c r="P41" t="str">
        <f t="shared" si="12"/>
        <v>N</v>
      </c>
      <c r="Q41" t="str">
        <f t="shared" si="13"/>
        <v>N</v>
      </c>
      <c r="S41" t="str">
        <f t="shared" si="14"/>
        <v/>
      </c>
      <c r="T41" t="str">
        <f t="shared" si="15"/>
        <v>N</v>
      </c>
      <c r="U41" t="str">
        <f t="shared" si="15"/>
        <v>N</v>
      </c>
      <c r="V41" t="str">
        <f t="shared" si="15"/>
        <v>N</v>
      </c>
      <c r="W41" t="str">
        <f t="shared" si="16"/>
        <v>N</v>
      </c>
      <c r="X41" t="str">
        <f t="shared" si="16"/>
        <v>N</v>
      </c>
    </row>
    <row r="42" spans="1:24">
      <c r="A42" t="s">
        <v>745</v>
      </c>
      <c r="B42" t="s">
        <v>746</v>
      </c>
      <c r="C42" t="s">
        <v>747</v>
      </c>
      <c r="D42" t="str">
        <f t="shared" si="17"/>
        <v>LC09_L2SP_005025_20220603_20220605_02_T2</v>
      </c>
      <c r="E42" s="122">
        <f t="shared" si="6"/>
        <v>98.16</v>
      </c>
      <c r="F42" s="122">
        <f t="shared" si="7"/>
        <v>97.5</v>
      </c>
      <c r="G42" t="str">
        <f t="shared" si="18"/>
        <v>2022,06,03</v>
      </c>
      <c r="H42" t="str">
        <f t="shared" si="19"/>
        <v>005</v>
      </c>
      <c r="I42" t="str">
        <f t="shared" si="20"/>
        <v>025</v>
      </c>
      <c r="J42" t="str">
        <f t="shared" si="21"/>
        <v>06</v>
      </c>
      <c r="L42" t="str">
        <f t="shared" si="8"/>
        <v/>
      </c>
      <c r="M42" t="str">
        <f t="shared" si="9"/>
        <v>N</v>
      </c>
      <c r="N42" t="str">
        <f t="shared" si="10"/>
        <v>N</v>
      </c>
      <c r="O42" t="str">
        <f t="shared" si="11"/>
        <v>N</v>
      </c>
      <c r="P42" t="str">
        <f t="shared" si="12"/>
        <v>N</v>
      </c>
      <c r="Q42" t="str">
        <f t="shared" si="13"/>
        <v>N</v>
      </c>
      <c r="S42" t="str">
        <f t="shared" si="14"/>
        <v/>
      </c>
      <c r="T42" t="str">
        <f t="shared" si="15"/>
        <v>N</v>
      </c>
      <c r="U42" t="str">
        <f t="shared" si="15"/>
        <v>N</v>
      </c>
      <c r="V42" t="str">
        <f t="shared" si="15"/>
        <v>N</v>
      </c>
      <c r="W42" t="str">
        <f t="shared" si="16"/>
        <v>N</v>
      </c>
      <c r="X42" t="str">
        <f t="shared" si="16"/>
        <v>N</v>
      </c>
    </row>
    <row r="43" spans="1:24">
      <c r="A43" t="s">
        <v>748</v>
      </c>
      <c r="B43" t="s">
        <v>630</v>
      </c>
      <c r="C43" t="s">
        <v>631</v>
      </c>
      <c r="D43" t="str">
        <f t="shared" si="17"/>
        <v>LC09_L2SP_005025_20220619_20220622_02_T2</v>
      </c>
      <c r="E43" s="122">
        <f t="shared" si="6"/>
        <v>100</v>
      </c>
      <c r="F43" s="122">
        <f t="shared" si="7"/>
        <v>100</v>
      </c>
      <c r="G43" t="str">
        <f t="shared" si="18"/>
        <v>2022,06,19</v>
      </c>
      <c r="H43" t="str">
        <f t="shared" si="19"/>
        <v>005</v>
      </c>
      <c r="I43" t="str">
        <f t="shared" si="20"/>
        <v>025</v>
      </c>
      <c r="J43" t="str">
        <f t="shared" si="21"/>
        <v>06</v>
      </c>
      <c r="L43" t="str">
        <f t="shared" si="8"/>
        <v/>
      </c>
      <c r="M43" t="str">
        <f t="shared" si="9"/>
        <v>N</v>
      </c>
      <c r="N43" t="str">
        <f t="shared" si="10"/>
        <v>N</v>
      </c>
      <c r="O43" t="str">
        <f t="shared" si="11"/>
        <v>N</v>
      </c>
      <c r="P43" t="str">
        <f t="shared" si="12"/>
        <v>N</v>
      </c>
      <c r="Q43" t="str">
        <f t="shared" si="13"/>
        <v>N</v>
      </c>
      <c r="S43" t="str">
        <f t="shared" si="14"/>
        <v/>
      </c>
      <c r="T43" t="str">
        <f t="shared" si="15"/>
        <v>N</v>
      </c>
      <c r="U43" t="str">
        <f t="shared" si="15"/>
        <v>N</v>
      </c>
      <c r="V43" t="str">
        <f t="shared" si="15"/>
        <v>N</v>
      </c>
      <c r="W43" t="str">
        <f t="shared" si="16"/>
        <v>N</v>
      </c>
      <c r="X43" t="str">
        <f t="shared" si="16"/>
        <v>N</v>
      </c>
    </row>
    <row r="44" spans="1:24">
      <c r="A44" t="s">
        <v>749</v>
      </c>
      <c r="B44" t="s">
        <v>750</v>
      </c>
      <c r="C44" t="s">
        <v>751</v>
      </c>
      <c r="D44" t="str">
        <f t="shared" si="17"/>
        <v>LC09_L2SP_005025_20220705_20220802_02_T1</v>
      </c>
      <c r="E44" s="122">
        <f t="shared" si="6"/>
        <v>30.4</v>
      </c>
      <c r="F44" s="122">
        <f t="shared" si="7"/>
        <v>24.3</v>
      </c>
      <c r="G44" t="str">
        <f t="shared" si="18"/>
        <v>2022,07,05</v>
      </c>
      <c r="H44" t="str">
        <f t="shared" si="19"/>
        <v>005</v>
      </c>
      <c r="I44" t="str">
        <f t="shared" si="20"/>
        <v>025</v>
      </c>
      <c r="J44" t="str">
        <f t="shared" si="21"/>
        <v>07</v>
      </c>
      <c r="K44" t="s">
        <v>797</v>
      </c>
      <c r="L44" t="str">
        <f t="shared" si="8"/>
        <v/>
      </c>
      <c r="M44" t="str">
        <f t="shared" si="9"/>
        <v>Y</v>
      </c>
      <c r="N44" t="str">
        <f t="shared" si="10"/>
        <v>Y</v>
      </c>
      <c r="O44" t="str">
        <f t="shared" si="11"/>
        <v>N</v>
      </c>
      <c r="P44" t="str">
        <f t="shared" si="12"/>
        <v>N</v>
      </c>
      <c r="Q44" t="str">
        <f t="shared" si="13"/>
        <v>N</v>
      </c>
      <c r="R44" t="s">
        <v>77</v>
      </c>
      <c r="S44" t="str">
        <f t="shared" si="14"/>
        <v>Y07</v>
      </c>
      <c r="T44" t="str">
        <f t="shared" si="15"/>
        <v>Y</v>
      </c>
      <c r="U44" t="str">
        <f t="shared" si="15"/>
        <v>Y</v>
      </c>
      <c r="V44" t="str">
        <f t="shared" si="15"/>
        <v>Y</v>
      </c>
      <c r="W44" t="str">
        <f t="shared" si="16"/>
        <v>Y</v>
      </c>
      <c r="X44" t="str">
        <f t="shared" si="16"/>
        <v>Y</v>
      </c>
    </row>
    <row r="45" spans="1:24" s="120" customFormat="1">
      <c r="A45" s="120" t="s">
        <v>752</v>
      </c>
      <c r="B45" s="120" t="s">
        <v>753</v>
      </c>
      <c r="C45" s="120" t="s">
        <v>754</v>
      </c>
      <c r="D45" s="120" t="str">
        <f t="shared" si="17"/>
        <v>LC09_L2SP_005025_20220721_20220723_02_T1</v>
      </c>
      <c r="E45" s="123">
        <f t="shared" si="6"/>
        <v>81.53</v>
      </c>
      <c r="F45" s="123">
        <f t="shared" si="7"/>
        <v>76.05</v>
      </c>
      <c r="G45" s="120" t="str">
        <f t="shared" si="18"/>
        <v>2022,07,21</v>
      </c>
      <c r="H45" s="120" t="str">
        <f t="shared" si="19"/>
        <v>005</v>
      </c>
      <c r="I45" s="120" t="str">
        <f t="shared" si="20"/>
        <v>025</v>
      </c>
      <c r="J45" s="120" t="str">
        <f t="shared" si="21"/>
        <v>07</v>
      </c>
      <c r="L45" s="120" t="str">
        <f t="shared" si="8"/>
        <v/>
      </c>
      <c r="M45" s="120" t="str">
        <f t="shared" si="9"/>
        <v>N</v>
      </c>
      <c r="N45" s="120" t="str">
        <f t="shared" si="10"/>
        <v>N</v>
      </c>
      <c r="O45" s="120" t="str">
        <f t="shared" si="11"/>
        <v>N</v>
      </c>
      <c r="P45" s="120" t="str">
        <f t="shared" si="12"/>
        <v>N</v>
      </c>
      <c r="Q45" s="120" t="str">
        <f t="shared" si="13"/>
        <v>N</v>
      </c>
      <c r="S45" s="120" t="str">
        <f t="shared" si="14"/>
        <v/>
      </c>
      <c r="T45" s="120" t="str">
        <f t="shared" si="15"/>
        <v>N</v>
      </c>
      <c r="U45" s="120" t="str">
        <f t="shared" si="15"/>
        <v>N</v>
      </c>
      <c r="V45" s="120" t="str">
        <f t="shared" si="15"/>
        <v>N</v>
      </c>
      <c r="W45" s="120" t="str">
        <f t="shared" si="16"/>
        <v>N</v>
      </c>
      <c r="X45" s="120" t="str">
        <f t="shared" si="16"/>
        <v>N</v>
      </c>
    </row>
    <row r="46" spans="1:24">
      <c r="A46" t="s">
        <v>659</v>
      </c>
      <c r="B46" t="s">
        <v>660</v>
      </c>
      <c r="C46" t="s">
        <v>661</v>
      </c>
      <c r="D46" t="str">
        <f t="shared" si="17"/>
        <v>LC08_L2SP_005026_20220611_20220617_02_T1</v>
      </c>
      <c r="E46" s="122">
        <f t="shared" si="6"/>
        <v>45.1</v>
      </c>
      <c r="F46" s="122">
        <f t="shared" si="7"/>
        <v>35.42</v>
      </c>
      <c r="G46" t="str">
        <f t="shared" si="18"/>
        <v>2022,06,11</v>
      </c>
      <c r="H46" t="str">
        <f t="shared" si="19"/>
        <v>005</v>
      </c>
      <c r="I46" t="str">
        <f t="shared" si="20"/>
        <v>026</v>
      </c>
      <c r="J46" t="str">
        <f t="shared" si="21"/>
        <v>06</v>
      </c>
      <c r="L46" t="str">
        <f t="shared" si="8"/>
        <v/>
      </c>
      <c r="M46" t="str">
        <f t="shared" si="9"/>
        <v>Y</v>
      </c>
      <c r="N46" t="str">
        <f t="shared" si="10"/>
        <v>N</v>
      </c>
      <c r="O46" t="str">
        <f t="shared" si="11"/>
        <v>N</v>
      </c>
      <c r="P46" t="str">
        <f t="shared" si="12"/>
        <v>N</v>
      </c>
      <c r="Q46" t="str">
        <f t="shared" si="13"/>
        <v>N</v>
      </c>
      <c r="R46" t="s">
        <v>77</v>
      </c>
      <c r="S46" t="str">
        <f t="shared" si="14"/>
        <v>Y06</v>
      </c>
      <c r="T46" t="str">
        <f t="shared" si="15"/>
        <v>Y</v>
      </c>
      <c r="U46" t="str">
        <f t="shared" si="15"/>
        <v>Y</v>
      </c>
      <c r="V46" t="str">
        <f t="shared" si="15"/>
        <v>Y</v>
      </c>
      <c r="W46" t="str">
        <f t="shared" si="16"/>
        <v>Y</v>
      </c>
      <c r="X46" t="str">
        <f t="shared" si="16"/>
        <v>Y</v>
      </c>
    </row>
    <row r="47" spans="1:24">
      <c r="A47" t="s">
        <v>662</v>
      </c>
      <c r="B47" t="s">
        <v>663</v>
      </c>
      <c r="C47" t="s">
        <v>664</v>
      </c>
      <c r="D47" t="str">
        <f t="shared" si="17"/>
        <v>LC08_L2SP_005026_20220627_20220706_02_T1</v>
      </c>
      <c r="E47" s="122">
        <f t="shared" si="6"/>
        <v>60.45</v>
      </c>
      <c r="F47" s="122">
        <f t="shared" si="7"/>
        <v>44.95</v>
      </c>
      <c r="G47" t="str">
        <f t="shared" si="18"/>
        <v>2022,06,27</v>
      </c>
      <c r="H47" t="str">
        <f t="shared" si="19"/>
        <v>005</v>
      </c>
      <c r="I47" t="str">
        <f t="shared" si="20"/>
        <v>026</v>
      </c>
      <c r="J47" t="str">
        <f t="shared" si="21"/>
        <v>06</v>
      </c>
      <c r="L47" t="str">
        <f t="shared" si="8"/>
        <v/>
      </c>
      <c r="M47" t="str">
        <f t="shared" si="9"/>
        <v>N</v>
      </c>
      <c r="N47" t="str">
        <f t="shared" si="10"/>
        <v>N</v>
      </c>
      <c r="O47" t="str">
        <f t="shared" si="11"/>
        <v>N</v>
      </c>
      <c r="P47" t="str">
        <f t="shared" si="12"/>
        <v>N</v>
      </c>
      <c r="Q47" t="str">
        <f t="shared" si="13"/>
        <v>N</v>
      </c>
      <c r="R47" t="s">
        <v>77</v>
      </c>
      <c r="S47" t="str">
        <f t="shared" si="14"/>
        <v>Y06</v>
      </c>
      <c r="T47" t="str">
        <f t="shared" si="15"/>
        <v>Y</v>
      </c>
      <c r="U47" t="str">
        <f t="shared" si="15"/>
        <v>Y</v>
      </c>
      <c r="V47" t="str">
        <f t="shared" si="15"/>
        <v>Y</v>
      </c>
      <c r="W47" t="str">
        <f t="shared" si="16"/>
        <v>Y</v>
      </c>
      <c r="X47" t="str">
        <f t="shared" si="16"/>
        <v>Y</v>
      </c>
    </row>
    <row r="48" spans="1:24">
      <c r="A48" t="s">
        <v>665</v>
      </c>
      <c r="B48" t="s">
        <v>666</v>
      </c>
      <c r="C48" t="s">
        <v>667</v>
      </c>
      <c r="D48" t="str">
        <f t="shared" si="17"/>
        <v>LC08_L2SP_005026_20220713_20220722_02_T2</v>
      </c>
      <c r="E48" s="122">
        <f t="shared" si="6"/>
        <v>97.11</v>
      </c>
      <c r="F48" s="122">
        <f t="shared" si="7"/>
        <v>97.9</v>
      </c>
      <c r="G48" t="str">
        <f t="shared" si="18"/>
        <v>2022,07,13</v>
      </c>
      <c r="H48" t="str">
        <f t="shared" si="19"/>
        <v>005</v>
      </c>
      <c r="I48" t="str">
        <f t="shared" si="20"/>
        <v>026</v>
      </c>
      <c r="J48" t="str">
        <f t="shared" si="21"/>
        <v>07</v>
      </c>
      <c r="L48" t="str">
        <f t="shared" si="8"/>
        <v/>
      </c>
      <c r="M48" t="str">
        <f t="shared" si="9"/>
        <v>N</v>
      </c>
      <c r="N48" t="str">
        <f t="shared" si="10"/>
        <v>N</v>
      </c>
      <c r="O48" t="str">
        <f t="shared" si="11"/>
        <v>N</v>
      </c>
      <c r="P48" t="str">
        <f t="shared" si="12"/>
        <v>N</v>
      </c>
      <c r="Q48" t="str">
        <f t="shared" si="13"/>
        <v>N</v>
      </c>
      <c r="S48" t="str">
        <f t="shared" si="14"/>
        <v/>
      </c>
      <c r="T48" t="str">
        <f t="shared" si="15"/>
        <v>N</v>
      </c>
      <c r="U48" t="str">
        <f t="shared" si="15"/>
        <v>N</v>
      </c>
      <c r="V48" t="str">
        <f t="shared" si="15"/>
        <v>N</v>
      </c>
      <c r="W48" t="str">
        <f t="shared" si="16"/>
        <v>N</v>
      </c>
      <c r="X48" t="str">
        <f t="shared" si="16"/>
        <v>N</v>
      </c>
    </row>
    <row r="49" spans="1:24">
      <c r="A49" t="s">
        <v>668</v>
      </c>
      <c r="B49" t="s">
        <v>669</v>
      </c>
      <c r="C49" t="s">
        <v>670</v>
      </c>
      <c r="D49" t="str">
        <f t="shared" si="17"/>
        <v>LC08_L2SP_005026_20220729_20220805_02_T1</v>
      </c>
      <c r="E49" s="122">
        <f t="shared" si="6"/>
        <v>98.88</v>
      </c>
      <c r="F49" s="122">
        <f t="shared" si="7"/>
        <v>98.76</v>
      </c>
      <c r="G49" t="str">
        <f t="shared" si="18"/>
        <v>2022,07,29</v>
      </c>
      <c r="H49" t="str">
        <f t="shared" si="19"/>
        <v>005</v>
      </c>
      <c r="I49" t="str">
        <f t="shared" si="20"/>
        <v>026</v>
      </c>
      <c r="J49" t="str">
        <f t="shared" si="21"/>
        <v>07</v>
      </c>
      <c r="L49" t="str">
        <f t="shared" si="8"/>
        <v/>
      </c>
      <c r="M49" t="str">
        <f t="shared" si="9"/>
        <v>N</v>
      </c>
      <c r="N49" t="str">
        <f t="shared" si="10"/>
        <v>N</v>
      </c>
      <c r="O49" t="str">
        <f t="shared" si="11"/>
        <v>N</v>
      </c>
      <c r="P49" t="str">
        <f t="shared" si="12"/>
        <v>N</v>
      </c>
      <c r="Q49" t="str">
        <f t="shared" si="13"/>
        <v>N</v>
      </c>
      <c r="S49" t="str">
        <f t="shared" si="14"/>
        <v/>
      </c>
      <c r="T49" t="str">
        <f t="shared" si="15"/>
        <v>N</v>
      </c>
      <c r="U49" t="str">
        <f t="shared" si="15"/>
        <v>N</v>
      </c>
      <c r="V49" t="str">
        <f t="shared" si="15"/>
        <v>N</v>
      </c>
      <c r="W49" t="str">
        <f t="shared" si="16"/>
        <v>N</v>
      </c>
      <c r="X49" t="str">
        <f t="shared" si="16"/>
        <v>N</v>
      </c>
    </row>
    <row r="50" spans="1:24">
      <c r="A50" t="s">
        <v>755</v>
      </c>
      <c r="B50" t="s">
        <v>756</v>
      </c>
      <c r="C50" t="s">
        <v>757</v>
      </c>
      <c r="D50" t="str">
        <f t="shared" si="17"/>
        <v>LC09_L2SP_005026_20220603_20220605_02_T1</v>
      </c>
      <c r="E50" s="122">
        <f t="shared" si="6"/>
        <v>95.92</v>
      </c>
      <c r="F50" s="122">
        <f t="shared" si="7"/>
        <v>94.18</v>
      </c>
      <c r="G50" t="str">
        <f t="shared" si="18"/>
        <v>2022,06,03</v>
      </c>
      <c r="H50" t="str">
        <f t="shared" si="19"/>
        <v>005</v>
      </c>
      <c r="I50" t="str">
        <f t="shared" si="20"/>
        <v>026</v>
      </c>
      <c r="J50" t="str">
        <f t="shared" si="21"/>
        <v>06</v>
      </c>
      <c r="L50" t="str">
        <f t="shared" si="8"/>
        <v/>
      </c>
      <c r="M50" t="str">
        <f t="shared" si="9"/>
        <v>N</v>
      </c>
      <c r="N50" t="str">
        <f t="shared" si="10"/>
        <v>N</v>
      </c>
      <c r="O50" t="str">
        <f t="shared" si="11"/>
        <v>N</v>
      </c>
      <c r="P50" t="str">
        <f t="shared" si="12"/>
        <v>N</v>
      </c>
      <c r="Q50" t="str">
        <f t="shared" si="13"/>
        <v>N</v>
      </c>
      <c r="S50" t="str">
        <f t="shared" si="14"/>
        <v/>
      </c>
      <c r="T50" t="str">
        <f t="shared" si="15"/>
        <v>N</v>
      </c>
      <c r="U50" t="str">
        <f t="shared" si="15"/>
        <v>N</v>
      </c>
      <c r="V50" t="str">
        <f t="shared" si="15"/>
        <v>N</v>
      </c>
      <c r="W50" t="str">
        <f t="shared" si="16"/>
        <v>N</v>
      </c>
      <c r="X50" t="str">
        <f t="shared" si="16"/>
        <v>N</v>
      </c>
    </row>
    <row r="51" spans="1:24">
      <c r="A51" t="s">
        <v>758</v>
      </c>
      <c r="B51" t="s">
        <v>630</v>
      </c>
      <c r="C51" t="s">
        <v>631</v>
      </c>
      <c r="D51" t="str">
        <f t="shared" si="17"/>
        <v>LC09_L2SP_005026_20220619_20220622_02_T2</v>
      </c>
      <c r="E51" s="122">
        <f t="shared" si="6"/>
        <v>100</v>
      </c>
      <c r="F51" s="122">
        <f t="shared" si="7"/>
        <v>100</v>
      </c>
      <c r="G51" t="str">
        <f t="shared" si="18"/>
        <v>2022,06,19</v>
      </c>
      <c r="H51" t="str">
        <f t="shared" si="19"/>
        <v>005</v>
      </c>
      <c r="I51" t="str">
        <f t="shared" si="20"/>
        <v>026</v>
      </c>
      <c r="J51" t="str">
        <f t="shared" si="21"/>
        <v>06</v>
      </c>
      <c r="L51" t="str">
        <f t="shared" si="8"/>
        <v/>
      </c>
      <c r="M51" t="str">
        <f t="shared" si="9"/>
        <v>N</v>
      </c>
      <c r="N51" t="str">
        <f t="shared" si="10"/>
        <v>N</v>
      </c>
      <c r="O51" t="str">
        <f t="shared" si="11"/>
        <v>N</v>
      </c>
      <c r="P51" t="str">
        <f t="shared" si="12"/>
        <v>N</v>
      </c>
      <c r="Q51" t="str">
        <f t="shared" si="13"/>
        <v>N</v>
      </c>
      <c r="S51" t="str">
        <f t="shared" si="14"/>
        <v/>
      </c>
      <c r="T51" t="str">
        <f t="shared" si="15"/>
        <v>N</v>
      </c>
      <c r="U51" t="str">
        <f t="shared" si="15"/>
        <v>N</v>
      </c>
      <c r="V51" t="str">
        <f t="shared" si="15"/>
        <v>N</v>
      </c>
      <c r="W51" t="str">
        <f t="shared" si="16"/>
        <v>N</v>
      </c>
      <c r="X51" t="str">
        <f t="shared" si="16"/>
        <v>N</v>
      </c>
    </row>
    <row r="52" spans="1:24">
      <c r="A52" t="s">
        <v>759</v>
      </c>
      <c r="B52" t="s">
        <v>760</v>
      </c>
      <c r="C52" t="s">
        <v>761</v>
      </c>
      <c r="D52" t="str">
        <f t="shared" si="17"/>
        <v>LC09_L2SP_005026_20220705_20220802_02_T1</v>
      </c>
      <c r="E52" s="122">
        <f t="shared" si="6"/>
        <v>45.49</v>
      </c>
      <c r="F52" s="122">
        <f t="shared" si="7"/>
        <v>33.04</v>
      </c>
      <c r="G52" t="str">
        <f t="shared" si="18"/>
        <v>2022,07,05</v>
      </c>
      <c r="H52" t="str">
        <f t="shared" si="19"/>
        <v>005</v>
      </c>
      <c r="I52" t="str">
        <f t="shared" si="20"/>
        <v>026</v>
      </c>
      <c r="J52" t="str">
        <f t="shared" si="21"/>
        <v>07</v>
      </c>
      <c r="L52" t="str">
        <f t="shared" si="8"/>
        <v/>
      </c>
      <c r="M52" t="str">
        <f t="shared" si="9"/>
        <v>Y</v>
      </c>
      <c r="N52" t="str">
        <f t="shared" si="10"/>
        <v>N</v>
      </c>
      <c r="O52" t="str">
        <f t="shared" si="11"/>
        <v>N</v>
      </c>
      <c r="P52" t="str">
        <f t="shared" si="12"/>
        <v>N</v>
      </c>
      <c r="Q52" t="str">
        <f t="shared" si="13"/>
        <v>N</v>
      </c>
      <c r="R52" t="s">
        <v>77</v>
      </c>
      <c r="S52" t="str">
        <f t="shared" si="14"/>
        <v>Y07</v>
      </c>
      <c r="T52" t="str">
        <f t="shared" si="15"/>
        <v>Y</v>
      </c>
      <c r="U52" t="str">
        <f t="shared" si="15"/>
        <v>Y</v>
      </c>
      <c r="V52" t="str">
        <f t="shared" si="15"/>
        <v>Y</v>
      </c>
      <c r="W52" t="str">
        <f t="shared" si="16"/>
        <v>Y</v>
      </c>
      <c r="X52" t="str">
        <f t="shared" si="16"/>
        <v>Y</v>
      </c>
    </row>
    <row r="53" spans="1:24" s="120" customFormat="1">
      <c r="A53" s="120" t="s">
        <v>762</v>
      </c>
      <c r="B53" s="120" t="s">
        <v>763</v>
      </c>
      <c r="C53" s="120" t="s">
        <v>764</v>
      </c>
      <c r="D53" s="120" t="str">
        <f t="shared" si="17"/>
        <v>LC09_L2SP_005026_20220721_20220723_02_T1</v>
      </c>
      <c r="E53" s="123">
        <f t="shared" si="6"/>
        <v>34.82</v>
      </c>
      <c r="F53" s="123">
        <f t="shared" si="7"/>
        <v>33.51</v>
      </c>
      <c r="G53" s="120" t="str">
        <f t="shared" si="18"/>
        <v>2022,07,21</v>
      </c>
      <c r="H53" s="120" t="str">
        <f t="shared" si="19"/>
        <v>005</v>
      </c>
      <c r="I53" s="120" t="str">
        <f t="shared" si="20"/>
        <v>026</v>
      </c>
      <c r="J53" s="120" t="str">
        <f t="shared" si="21"/>
        <v>07</v>
      </c>
      <c r="K53" s="120" t="s">
        <v>797</v>
      </c>
      <c r="L53" s="120" t="str">
        <f t="shared" si="8"/>
        <v/>
      </c>
      <c r="M53" s="120" t="str">
        <f t="shared" si="9"/>
        <v>Y</v>
      </c>
      <c r="N53" s="120" t="str">
        <f t="shared" si="10"/>
        <v>Y</v>
      </c>
      <c r="O53" s="120" t="str">
        <f t="shared" si="11"/>
        <v>N</v>
      </c>
      <c r="P53" s="120" t="str">
        <f t="shared" si="12"/>
        <v>N</v>
      </c>
      <c r="Q53" s="120" t="str">
        <f t="shared" si="13"/>
        <v>N</v>
      </c>
      <c r="R53" s="120" t="s">
        <v>77</v>
      </c>
      <c r="S53" s="120" t="str">
        <f t="shared" si="14"/>
        <v>Y07</v>
      </c>
      <c r="T53" s="120" t="str">
        <f t="shared" si="15"/>
        <v>Y</v>
      </c>
      <c r="U53" s="120" t="str">
        <f t="shared" si="15"/>
        <v>Y</v>
      </c>
      <c r="V53" s="120" t="str">
        <f t="shared" si="15"/>
        <v>Y</v>
      </c>
      <c r="W53" s="120" t="str">
        <f t="shared" si="16"/>
        <v>Y</v>
      </c>
      <c r="X53" s="120" t="str">
        <f t="shared" si="16"/>
        <v>Y</v>
      </c>
    </row>
    <row r="54" spans="1:24">
      <c r="A54" t="s">
        <v>671</v>
      </c>
      <c r="B54" t="s">
        <v>672</v>
      </c>
      <c r="C54" t="s">
        <v>673</v>
      </c>
      <c r="D54" t="str">
        <f t="shared" si="17"/>
        <v>LC08_L2SP_006025_20220602_20220609_02_T1</v>
      </c>
      <c r="E54" s="122">
        <f t="shared" si="6"/>
        <v>78.47</v>
      </c>
      <c r="F54" s="122">
        <f t="shared" si="7"/>
        <v>87.18</v>
      </c>
      <c r="G54" t="str">
        <f t="shared" si="18"/>
        <v>2022,06,02</v>
      </c>
      <c r="H54" t="str">
        <f t="shared" si="19"/>
        <v>006</v>
      </c>
      <c r="I54" t="str">
        <f t="shared" si="20"/>
        <v>025</v>
      </c>
      <c r="J54" t="str">
        <f t="shared" si="21"/>
        <v>06</v>
      </c>
      <c r="L54" t="str">
        <f t="shared" si="8"/>
        <v/>
      </c>
      <c r="M54" t="str">
        <f t="shared" si="9"/>
        <v>N</v>
      </c>
      <c r="N54" t="str">
        <f t="shared" si="10"/>
        <v>N</v>
      </c>
      <c r="O54" t="str">
        <f t="shared" si="11"/>
        <v>N</v>
      </c>
      <c r="P54" t="str">
        <f t="shared" si="12"/>
        <v>N</v>
      </c>
      <c r="Q54" t="str">
        <f t="shared" si="13"/>
        <v>N</v>
      </c>
      <c r="S54" t="str">
        <f t="shared" si="14"/>
        <v/>
      </c>
      <c r="T54" t="str">
        <f t="shared" si="15"/>
        <v>N</v>
      </c>
      <c r="U54" t="str">
        <f t="shared" si="15"/>
        <v>N</v>
      </c>
      <c r="V54" t="str">
        <f t="shared" si="15"/>
        <v>N</v>
      </c>
      <c r="W54" t="str">
        <f t="shared" si="16"/>
        <v>N</v>
      </c>
      <c r="X54" t="str">
        <f t="shared" si="16"/>
        <v>N</v>
      </c>
    </row>
    <row r="55" spans="1:24">
      <c r="A55" t="s">
        <v>674</v>
      </c>
      <c r="B55" t="s">
        <v>675</v>
      </c>
      <c r="C55" t="s">
        <v>676</v>
      </c>
      <c r="D55" t="str">
        <f t="shared" si="17"/>
        <v>LC08_L2SP_006025_20220618_20220630_02_T2</v>
      </c>
      <c r="E55" s="122">
        <f t="shared" si="6"/>
        <v>99.86</v>
      </c>
      <c r="F55" s="122">
        <f t="shared" si="7"/>
        <v>99.9</v>
      </c>
      <c r="G55" t="str">
        <f t="shared" si="18"/>
        <v>2022,06,18</v>
      </c>
      <c r="H55" t="str">
        <f t="shared" si="19"/>
        <v>006</v>
      </c>
      <c r="I55" t="str">
        <f t="shared" si="20"/>
        <v>025</v>
      </c>
      <c r="J55" t="str">
        <f t="shared" si="21"/>
        <v>06</v>
      </c>
      <c r="L55" t="str">
        <f t="shared" si="8"/>
        <v/>
      </c>
      <c r="M55" t="str">
        <f t="shared" si="9"/>
        <v>N</v>
      </c>
      <c r="N55" t="str">
        <f t="shared" si="10"/>
        <v>N</v>
      </c>
      <c r="O55" t="str">
        <f t="shared" si="11"/>
        <v>N</v>
      </c>
      <c r="P55" t="str">
        <f t="shared" si="12"/>
        <v>N</v>
      </c>
      <c r="Q55" t="str">
        <f t="shared" si="13"/>
        <v>N</v>
      </c>
      <c r="S55" t="str">
        <f t="shared" si="14"/>
        <v/>
      </c>
      <c r="T55" t="str">
        <f t="shared" si="15"/>
        <v>N</v>
      </c>
      <c r="U55" t="str">
        <f t="shared" si="15"/>
        <v>N</v>
      </c>
      <c r="V55" t="str">
        <f t="shared" si="15"/>
        <v>N</v>
      </c>
      <c r="W55" t="str">
        <f t="shared" si="16"/>
        <v>N</v>
      </c>
      <c r="X55" t="str">
        <f t="shared" si="16"/>
        <v>N</v>
      </c>
    </row>
    <row r="56" spans="1:24">
      <c r="A56" t="s">
        <v>677</v>
      </c>
      <c r="B56" t="s">
        <v>678</v>
      </c>
      <c r="C56" t="s">
        <v>679</v>
      </c>
      <c r="D56" t="str">
        <f t="shared" si="17"/>
        <v>LC08_L2SP_006025_20220704_20220707_02_T1</v>
      </c>
      <c r="E56" s="122">
        <f t="shared" si="6"/>
        <v>54.45</v>
      </c>
      <c r="F56" s="122">
        <f t="shared" si="7"/>
        <v>29.39</v>
      </c>
      <c r="G56" t="str">
        <f t="shared" si="18"/>
        <v>2022,07,04</v>
      </c>
      <c r="H56" t="str">
        <f t="shared" si="19"/>
        <v>006</v>
      </c>
      <c r="I56" t="str">
        <f t="shared" si="20"/>
        <v>025</v>
      </c>
      <c r="J56" t="str">
        <f t="shared" si="21"/>
        <v>07</v>
      </c>
      <c r="L56" t="str">
        <f t="shared" si="8"/>
        <v/>
      </c>
      <c r="M56" t="str">
        <f t="shared" si="9"/>
        <v>N</v>
      </c>
      <c r="N56" t="str">
        <f t="shared" si="10"/>
        <v>N</v>
      </c>
      <c r="O56" t="str">
        <f t="shared" si="11"/>
        <v>N</v>
      </c>
      <c r="P56" t="str">
        <f t="shared" si="12"/>
        <v>N</v>
      </c>
      <c r="Q56" t="str">
        <f t="shared" si="13"/>
        <v>N</v>
      </c>
      <c r="R56" t="s">
        <v>77</v>
      </c>
      <c r="S56" t="str">
        <f t="shared" si="14"/>
        <v>Y07</v>
      </c>
      <c r="T56" t="str">
        <f t="shared" si="15"/>
        <v>Y</v>
      </c>
      <c r="U56" t="str">
        <f t="shared" si="15"/>
        <v>Y</v>
      </c>
      <c r="V56" t="str">
        <f t="shared" si="15"/>
        <v>Y</v>
      </c>
      <c r="W56" t="str">
        <f t="shared" si="16"/>
        <v>Y</v>
      </c>
      <c r="X56" t="str">
        <f t="shared" si="16"/>
        <v>Y</v>
      </c>
    </row>
    <row r="57" spans="1:24">
      <c r="A57" t="s">
        <v>680</v>
      </c>
      <c r="B57" t="s">
        <v>630</v>
      </c>
      <c r="C57" t="s">
        <v>681</v>
      </c>
      <c r="D57" t="str">
        <f t="shared" si="17"/>
        <v>LC08_L2SP_006025_20220720_20220725_02_T2</v>
      </c>
      <c r="E57" s="122">
        <f t="shared" si="6"/>
        <v>100</v>
      </c>
      <c r="F57" s="122">
        <f t="shared" si="7"/>
        <v>99.2</v>
      </c>
      <c r="G57" t="str">
        <f t="shared" si="18"/>
        <v>2022,07,20</v>
      </c>
      <c r="H57" t="str">
        <f t="shared" si="19"/>
        <v>006</v>
      </c>
      <c r="I57" t="str">
        <f t="shared" si="20"/>
        <v>025</v>
      </c>
      <c r="J57" t="str">
        <f t="shared" si="21"/>
        <v>07</v>
      </c>
      <c r="L57" t="str">
        <f t="shared" si="8"/>
        <v/>
      </c>
      <c r="M57" t="str">
        <f t="shared" si="9"/>
        <v>N</v>
      </c>
      <c r="N57" t="str">
        <f t="shared" si="10"/>
        <v>N</v>
      </c>
      <c r="O57" t="str">
        <f t="shared" si="11"/>
        <v>N</v>
      </c>
      <c r="P57" t="str">
        <f t="shared" si="12"/>
        <v>N</v>
      </c>
      <c r="Q57" t="str">
        <f t="shared" si="13"/>
        <v>N</v>
      </c>
      <c r="S57" t="str">
        <f t="shared" si="14"/>
        <v/>
      </c>
      <c r="T57" t="str">
        <f t="shared" si="15"/>
        <v>N</v>
      </c>
      <c r="U57" t="str">
        <f t="shared" si="15"/>
        <v>N</v>
      </c>
      <c r="V57" t="str">
        <f t="shared" si="15"/>
        <v>N</v>
      </c>
      <c r="W57" t="str">
        <f t="shared" si="16"/>
        <v>N</v>
      </c>
      <c r="X57" t="str">
        <f t="shared" si="16"/>
        <v>N</v>
      </c>
    </row>
    <row r="58" spans="1:24">
      <c r="A58" t="s">
        <v>765</v>
      </c>
      <c r="B58" t="s">
        <v>766</v>
      </c>
      <c r="C58" t="s">
        <v>767</v>
      </c>
      <c r="D58" t="str">
        <f t="shared" si="17"/>
        <v>LC09_L2SP_006025_20220610_20220612_02_T1</v>
      </c>
      <c r="E58" s="122">
        <f t="shared" si="6"/>
        <v>93.67</v>
      </c>
      <c r="F58" s="122">
        <f t="shared" si="7"/>
        <v>97.52</v>
      </c>
      <c r="G58" t="str">
        <f t="shared" si="18"/>
        <v>2022,06,10</v>
      </c>
      <c r="H58" t="str">
        <f t="shared" si="19"/>
        <v>006</v>
      </c>
      <c r="I58" t="str">
        <f t="shared" si="20"/>
        <v>025</v>
      </c>
      <c r="J58" t="str">
        <f t="shared" si="21"/>
        <v>06</v>
      </c>
      <c r="L58" t="str">
        <f t="shared" si="8"/>
        <v/>
      </c>
      <c r="M58" t="str">
        <f t="shared" si="9"/>
        <v>N</v>
      </c>
      <c r="N58" t="str">
        <f t="shared" si="10"/>
        <v>N</v>
      </c>
      <c r="O58" t="str">
        <f t="shared" si="11"/>
        <v>N</v>
      </c>
      <c r="P58" t="str">
        <f t="shared" si="12"/>
        <v>N</v>
      </c>
      <c r="Q58" t="str">
        <f t="shared" si="13"/>
        <v>N</v>
      </c>
      <c r="S58" t="str">
        <f t="shared" si="14"/>
        <v/>
      </c>
      <c r="T58" t="str">
        <f t="shared" si="15"/>
        <v>N</v>
      </c>
      <c r="U58" t="str">
        <f t="shared" si="15"/>
        <v>N</v>
      </c>
      <c r="V58" t="str">
        <f t="shared" si="15"/>
        <v>N</v>
      </c>
      <c r="W58" t="str">
        <f t="shared" si="16"/>
        <v>N</v>
      </c>
      <c r="X58" t="str">
        <f t="shared" si="16"/>
        <v>N</v>
      </c>
    </row>
    <row r="59" spans="1:24">
      <c r="A59" t="s">
        <v>768</v>
      </c>
      <c r="B59" t="s">
        <v>769</v>
      </c>
      <c r="C59" t="s">
        <v>770</v>
      </c>
      <c r="D59" t="str">
        <f t="shared" si="17"/>
        <v>LC09_L2SP_006025_20220626_20220802_02_T1</v>
      </c>
      <c r="E59" s="122">
        <f t="shared" si="6"/>
        <v>5.16</v>
      </c>
      <c r="F59" s="122">
        <f t="shared" si="7"/>
        <v>30.03</v>
      </c>
      <c r="G59" t="str">
        <f t="shared" si="18"/>
        <v>2022,06,26</v>
      </c>
      <c r="H59" t="str">
        <f t="shared" si="19"/>
        <v>006</v>
      </c>
      <c r="I59" t="str">
        <f t="shared" si="20"/>
        <v>025</v>
      </c>
      <c r="J59" t="str">
        <f t="shared" si="21"/>
        <v>06</v>
      </c>
      <c r="K59" t="s">
        <v>77</v>
      </c>
      <c r="L59" t="str">
        <f t="shared" si="8"/>
        <v>Y06</v>
      </c>
      <c r="M59" t="str">
        <f t="shared" si="9"/>
        <v>Y</v>
      </c>
      <c r="N59" t="str">
        <f t="shared" si="10"/>
        <v>Y</v>
      </c>
      <c r="O59" t="str">
        <f t="shared" si="11"/>
        <v>Y</v>
      </c>
      <c r="P59" t="str">
        <f t="shared" si="12"/>
        <v>Y</v>
      </c>
      <c r="Q59" t="str">
        <f t="shared" si="13"/>
        <v>Y</v>
      </c>
      <c r="R59" t="s">
        <v>77</v>
      </c>
      <c r="S59" t="str">
        <f t="shared" si="14"/>
        <v>Y06</v>
      </c>
      <c r="T59" t="str">
        <f t="shared" si="15"/>
        <v>Y</v>
      </c>
      <c r="U59" t="str">
        <f t="shared" si="15"/>
        <v>Y</v>
      </c>
      <c r="V59" t="str">
        <f t="shared" si="15"/>
        <v>Y</v>
      </c>
      <c r="W59" t="str">
        <f t="shared" si="16"/>
        <v>Y</v>
      </c>
      <c r="X59" t="str">
        <f t="shared" si="16"/>
        <v>Y</v>
      </c>
    </row>
    <row r="60" spans="1:24">
      <c r="A60" t="s">
        <v>771</v>
      </c>
      <c r="B60" t="s">
        <v>772</v>
      </c>
      <c r="C60" t="s">
        <v>773</v>
      </c>
      <c r="D60" t="str">
        <f t="shared" si="17"/>
        <v>LC09_L2SP_006025_20220712_20220714_02_T2</v>
      </c>
      <c r="E60" s="122">
        <f t="shared" si="6"/>
        <v>98.61</v>
      </c>
      <c r="F60" s="122">
        <f t="shared" si="7"/>
        <v>95.58</v>
      </c>
      <c r="G60" t="str">
        <f t="shared" si="18"/>
        <v>2022,07,12</v>
      </c>
      <c r="H60" t="str">
        <f t="shared" si="19"/>
        <v>006</v>
      </c>
      <c r="I60" t="str">
        <f t="shared" si="20"/>
        <v>025</v>
      </c>
      <c r="J60" t="str">
        <f t="shared" si="21"/>
        <v>07</v>
      </c>
      <c r="L60" t="str">
        <f t="shared" si="8"/>
        <v/>
      </c>
      <c r="M60" t="str">
        <f t="shared" si="9"/>
        <v>N</v>
      </c>
      <c r="N60" t="str">
        <f t="shared" si="10"/>
        <v>N</v>
      </c>
      <c r="O60" t="str">
        <f t="shared" si="11"/>
        <v>N</v>
      </c>
      <c r="P60" t="str">
        <f t="shared" si="12"/>
        <v>N</v>
      </c>
      <c r="Q60" t="str">
        <f t="shared" si="13"/>
        <v>N</v>
      </c>
      <c r="S60" t="str">
        <f t="shared" si="14"/>
        <v/>
      </c>
      <c r="T60" t="str">
        <f t="shared" si="15"/>
        <v>N</v>
      </c>
      <c r="U60" t="str">
        <f t="shared" si="15"/>
        <v>N</v>
      </c>
      <c r="V60" t="str">
        <f t="shared" si="15"/>
        <v>N</v>
      </c>
      <c r="W60" t="str">
        <f t="shared" si="16"/>
        <v>N</v>
      </c>
      <c r="X60" t="str">
        <f t="shared" si="16"/>
        <v>N</v>
      </c>
    </row>
    <row r="61" spans="1:24" s="120" customFormat="1">
      <c r="A61" s="120" t="s">
        <v>774</v>
      </c>
      <c r="B61" s="120" t="s">
        <v>775</v>
      </c>
      <c r="C61" s="120" t="s">
        <v>776</v>
      </c>
      <c r="D61" s="120" t="str">
        <f t="shared" si="17"/>
        <v>LC09_L2SP_006025_20220728_20220730_02_T1</v>
      </c>
      <c r="E61" s="123">
        <f t="shared" si="6"/>
        <v>82.5</v>
      </c>
      <c r="F61" s="123">
        <f t="shared" si="7"/>
        <v>77</v>
      </c>
      <c r="G61" s="120" t="str">
        <f t="shared" si="18"/>
        <v>2022,07,28</v>
      </c>
      <c r="H61" s="120" t="str">
        <f t="shared" si="19"/>
        <v>006</v>
      </c>
      <c r="I61" s="120" t="str">
        <f t="shared" si="20"/>
        <v>025</v>
      </c>
      <c r="J61" s="120" t="str">
        <f t="shared" si="21"/>
        <v>07</v>
      </c>
      <c r="L61" s="120" t="str">
        <f t="shared" si="8"/>
        <v/>
      </c>
      <c r="M61" s="120" t="str">
        <f t="shared" si="9"/>
        <v>N</v>
      </c>
      <c r="N61" s="120" t="str">
        <f t="shared" si="10"/>
        <v>N</v>
      </c>
      <c r="O61" s="120" t="str">
        <f t="shared" si="11"/>
        <v>N</v>
      </c>
      <c r="P61" s="120" t="str">
        <f t="shared" si="12"/>
        <v>N</v>
      </c>
      <c r="Q61" s="120" t="str">
        <f t="shared" si="13"/>
        <v>N</v>
      </c>
      <c r="S61" s="120" t="str">
        <f t="shared" si="14"/>
        <v/>
      </c>
      <c r="T61" s="120" t="str">
        <f t="shared" si="15"/>
        <v>N</v>
      </c>
      <c r="U61" s="120" t="str">
        <f t="shared" si="15"/>
        <v>N</v>
      </c>
      <c r="V61" s="120" t="str">
        <f t="shared" si="15"/>
        <v>N</v>
      </c>
      <c r="W61" s="120" t="str">
        <f t="shared" si="16"/>
        <v>N</v>
      </c>
      <c r="X61" s="120" t="str">
        <f t="shared" si="16"/>
        <v>N</v>
      </c>
    </row>
    <row r="62" spans="1:24">
      <c r="A62" t="s">
        <v>682</v>
      </c>
      <c r="B62" t="s">
        <v>683</v>
      </c>
      <c r="C62" t="s">
        <v>684</v>
      </c>
      <c r="D62" t="str">
        <f t="shared" si="17"/>
        <v>LC08_L2SP_006026_20220602_20220609_02_T2</v>
      </c>
      <c r="E62" s="122">
        <f t="shared" si="6"/>
        <v>99.2</v>
      </c>
      <c r="F62" s="122">
        <f t="shared" si="7"/>
        <v>97.04</v>
      </c>
      <c r="G62" t="str">
        <f t="shared" si="18"/>
        <v>2022,06,02</v>
      </c>
      <c r="H62" t="str">
        <f t="shared" si="19"/>
        <v>006</v>
      </c>
      <c r="I62" t="str">
        <f t="shared" si="20"/>
        <v>026</v>
      </c>
      <c r="J62" t="str">
        <f t="shared" si="21"/>
        <v>06</v>
      </c>
      <c r="L62" t="str">
        <f t="shared" si="8"/>
        <v/>
      </c>
      <c r="M62" t="str">
        <f t="shared" si="9"/>
        <v>N</v>
      </c>
      <c r="N62" t="str">
        <f t="shared" si="10"/>
        <v>N</v>
      </c>
      <c r="O62" t="str">
        <f t="shared" si="11"/>
        <v>N</v>
      </c>
      <c r="P62" t="str">
        <f t="shared" si="12"/>
        <v>N</v>
      </c>
      <c r="Q62" t="str">
        <f t="shared" si="13"/>
        <v>N</v>
      </c>
      <c r="S62" t="str">
        <f t="shared" si="14"/>
        <v/>
      </c>
      <c r="T62" t="str">
        <f t="shared" si="15"/>
        <v>N</v>
      </c>
      <c r="U62" t="str">
        <f t="shared" si="15"/>
        <v>N</v>
      </c>
      <c r="V62" t="str">
        <f t="shared" si="15"/>
        <v>N</v>
      </c>
      <c r="W62" t="str">
        <f t="shared" si="16"/>
        <v>N</v>
      </c>
      <c r="X62" t="str">
        <f t="shared" si="16"/>
        <v>N</v>
      </c>
    </row>
    <row r="63" spans="1:24">
      <c r="A63" t="s">
        <v>685</v>
      </c>
      <c r="B63" t="s">
        <v>686</v>
      </c>
      <c r="C63" t="s">
        <v>687</v>
      </c>
      <c r="D63" t="str">
        <f t="shared" si="17"/>
        <v>LC08_L2SP_006026_20220618_20220630_02_T2</v>
      </c>
      <c r="E63" s="122">
        <f t="shared" si="6"/>
        <v>4.97</v>
      </c>
      <c r="F63" s="122">
        <f t="shared" si="7"/>
        <v>24.65</v>
      </c>
      <c r="G63" t="str">
        <f t="shared" si="18"/>
        <v>2022,06,18</v>
      </c>
      <c r="H63" t="str">
        <f t="shared" si="19"/>
        <v>006</v>
      </c>
      <c r="I63" t="str">
        <f t="shared" si="20"/>
        <v>026</v>
      </c>
      <c r="J63" t="str">
        <f t="shared" si="21"/>
        <v>06</v>
      </c>
      <c r="K63" t="s">
        <v>77</v>
      </c>
      <c r="L63" t="str">
        <f t="shared" si="8"/>
        <v>Y06</v>
      </c>
      <c r="M63" t="str">
        <f t="shared" si="9"/>
        <v>Y</v>
      </c>
      <c r="N63" t="str">
        <f t="shared" si="10"/>
        <v>Y</v>
      </c>
      <c r="O63" t="str">
        <f t="shared" si="11"/>
        <v>Y</v>
      </c>
      <c r="P63" t="str">
        <f t="shared" si="12"/>
        <v>Y</v>
      </c>
      <c r="Q63" t="str">
        <f t="shared" si="13"/>
        <v>Y</v>
      </c>
      <c r="R63" t="s">
        <v>77</v>
      </c>
      <c r="S63" t="str">
        <f t="shared" si="14"/>
        <v>Y06</v>
      </c>
      <c r="T63" t="str">
        <f t="shared" si="15"/>
        <v>Y</v>
      </c>
      <c r="U63" t="str">
        <f t="shared" si="15"/>
        <v>Y</v>
      </c>
      <c r="V63" t="str">
        <f t="shared" si="15"/>
        <v>Y</v>
      </c>
      <c r="W63" t="str">
        <f t="shared" si="16"/>
        <v>Y</v>
      </c>
      <c r="X63" t="str">
        <f t="shared" si="16"/>
        <v>Y</v>
      </c>
    </row>
    <row r="64" spans="1:24">
      <c r="A64" t="s">
        <v>688</v>
      </c>
      <c r="B64" t="s">
        <v>689</v>
      </c>
      <c r="C64" t="s">
        <v>690</v>
      </c>
      <c r="D64" t="str">
        <f t="shared" si="17"/>
        <v>LC08_L2SP_006026_20220704_20220707_02_T1</v>
      </c>
      <c r="E64" s="122">
        <f t="shared" si="6"/>
        <v>85.38</v>
      </c>
      <c r="F64" s="122">
        <f t="shared" si="7"/>
        <v>27.97</v>
      </c>
      <c r="G64" t="str">
        <f t="shared" si="18"/>
        <v>2022,07,04</v>
      </c>
      <c r="H64" t="str">
        <f t="shared" si="19"/>
        <v>006</v>
      </c>
      <c r="I64" t="str">
        <f t="shared" si="20"/>
        <v>026</v>
      </c>
      <c r="J64" t="str">
        <f t="shared" si="21"/>
        <v>07</v>
      </c>
      <c r="L64" t="str">
        <f t="shared" si="8"/>
        <v/>
      </c>
      <c r="M64" t="str">
        <f t="shared" si="9"/>
        <v>N</v>
      </c>
      <c r="N64" t="str">
        <f t="shared" si="10"/>
        <v>N</v>
      </c>
      <c r="O64" t="str">
        <f t="shared" si="11"/>
        <v>N</v>
      </c>
      <c r="P64" t="str">
        <f t="shared" si="12"/>
        <v>N</v>
      </c>
      <c r="Q64" t="str">
        <f t="shared" si="13"/>
        <v>N</v>
      </c>
      <c r="R64" t="s">
        <v>77</v>
      </c>
      <c r="S64" t="str">
        <f t="shared" si="14"/>
        <v>Y07</v>
      </c>
      <c r="T64" t="str">
        <f t="shared" si="15"/>
        <v>Y</v>
      </c>
      <c r="U64" t="str">
        <f t="shared" si="15"/>
        <v>Y</v>
      </c>
      <c r="V64" t="str">
        <f t="shared" ref="U64:V69" si="22">IF($F64&lt;50,"Y","N")</f>
        <v>Y</v>
      </c>
      <c r="W64" t="str">
        <f t="shared" si="16"/>
        <v>Y</v>
      </c>
      <c r="X64" t="str">
        <f t="shared" si="16"/>
        <v>Y</v>
      </c>
    </row>
    <row r="65" spans="1:24">
      <c r="A65" t="s">
        <v>691</v>
      </c>
      <c r="B65" t="s">
        <v>692</v>
      </c>
      <c r="C65" t="s">
        <v>693</v>
      </c>
      <c r="D65" t="str">
        <f t="shared" si="17"/>
        <v>LC08_L2SP_006026_20220720_20220725_02_T2</v>
      </c>
      <c r="E65" s="122">
        <f t="shared" si="6"/>
        <v>99.99</v>
      </c>
      <c r="F65" s="122">
        <f t="shared" si="7"/>
        <v>96.25</v>
      </c>
      <c r="G65" t="str">
        <f t="shared" si="18"/>
        <v>2022,07,20</v>
      </c>
      <c r="H65" t="str">
        <f t="shared" si="19"/>
        <v>006</v>
      </c>
      <c r="I65" t="str">
        <f t="shared" si="20"/>
        <v>026</v>
      </c>
      <c r="J65" t="str">
        <f t="shared" si="21"/>
        <v>07</v>
      </c>
      <c r="L65" t="str">
        <f t="shared" si="8"/>
        <v/>
      </c>
      <c r="M65" t="str">
        <f t="shared" si="9"/>
        <v>N</v>
      </c>
      <c r="N65" t="str">
        <f t="shared" si="10"/>
        <v>N</v>
      </c>
      <c r="O65" t="str">
        <f t="shared" si="11"/>
        <v>N</v>
      </c>
      <c r="P65" t="str">
        <f t="shared" si="12"/>
        <v>N</v>
      </c>
      <c r="Q65" t="str">
        <f t="shared" si="13"/>
        <v>N</v>
      </c>
      <c r="S65" t="str">
        <f t="shared" si="14"/>
        <v/>
      </c>
      <c r="T65" t="str">
        <f t="shared" si="15"/>
        <v>N</v>
      </c>
      <c r="U65" t="str">
        <f t="shared" si="22"/>
        <v>N</v>
      </c>
      <c r="V65" t="str">
        <f t="shared" si="22"/>
        <v>N</v>
      </c>
      <c r="W65" t="str">
        <f t="shared" si="16"/>
        <v>N</v>
      </c>
      <c r="X65" t="str">
        <f t="shared" si="16"/>
        <v>N</v>
      </c>
    </row>
    <row r="66" spans="1:24">
      <c r="A66" t="s">
        <v>777</v>
      </c>
      <c r="B66" t="s">
        <v>778</v>
      </c>
      <c r="C66" t="s">
        <v>779</v>
      </c>
      <c r="D66" t="str">
        <f t="shared" si="17"/>
        <v>LC09_L2SP_006026_20220610_20220612_02_T1</v>
      </c>
      <c r="E66" s="122">
        <f t="shared" si="6"/>
        <v>82.66</v>
      </c>
      <c r="F66" s="122">
        <f t="shared" si="7"/>
        <v>92.75</v>
      </c>
      <c r="G66" t="str">
        <f t="shared" si="18"/>
        <v>2022,06,10</v>
      </c>
      <c r="H66" t="str">
        <f t="shared" si="19"/>
        <v>006</v>
      </c>
      <c r="I66" t="str">
        <f t="shared" si="20"/>
        <v>026</v>
      </c>
      <c r="J66" t="str">
        <f t="shared" si="21"/>
        <v>06</v>
      </c>
      <c r="L66" t="str">
        <f t="shared" si="8"/>
        <v/>
      </c>
      <c r="M66" t="str">
        <f t="shared" si="9"/>
        <v>N</v>
      </c>
      <c r="N66" t="str">
        <f t="shared" si="10"/>
        <v>N</v>
      </c>
      <c r="O66" t="str">
        <f t="shared" si="11"/>
        <v>N</v>
      </c>
      <c r="P66" t="str">
        <f t="shared" si="12"/>
        <v>N</v>
      </c>
      <c r="Q66" t="str">
        <f t="shared" si="13"/>
        <v>N</v>
      </c>
      <c r="S66" t="str">
        <f t="shared" si="14"/>
        <v/>
      </c>
      <c r="T66" t="str">
        <f t="shared" si="15"/>
        <v>N</v>
      </c>
      <c r="U66" t="str">
        <f t="shared" si="22"/>
        <v>N</v>
      </c>
      <c r="V66" t="str">
        <f t="shared" si="22"/>
        <v>N</v>
      </c>
      <c r="W66" t="str">
        <f t="shared" si="16"/>
        <v>N</v>
      </c>
      <c r="X66" t="str">
        <f t="shared" si="16"/>
        <v>N</v>
      </c>
    </row>
    <row r="67" spans="1:24">
      <c r="A67" t="s">
        <v>780</v>
      </c>
      <c r="B67" t="s">
        <v>781</v>
      </c>
      <c r="C67" t="s">
        <v>782</v>
      </c>
      <c r="D67" t="str">
        <f t="shared" si="17"/>
        <v>LC09_L2SP_006026_20220626_20220802_02_T1</v>
      </c>
      <c r="E67" s="122">
        <f t="shared" ref="E67:E69" si="23">_xlfn.NUMBERVALUE(RIGHT(B67,LEN(B67)-23))</f>
        <v>18.079999999999998</v>
      </c>
      <c r="F67" s="122">
        <f t="shared" ref="F67:F69" si="24">_xlfn.NUMBERVALUE(RIGHT(C67,LEN(C67)-18))</f>
        <v>51.59</v>
      </c>
      <c r="G67" t="str">
        <f t="shared" si="18"/>
        <v>2022,06,26</v>
      </c>
      <c r="H67" t="str">
        <f t="shared" si="19"/>
        <v>006</v>
      </c>
      <c r="I67" t="str">
        <f t="shared" si="20"/>
        <v>026</v>
      </c>
      <c r="J67" t="str">
        <f t="shared" si="21"/>
        <v>06</v>
      </c>
      <c r="K67" t="s">
        <v>77</v>
      </c>
      <c r="L67" t="str">
        <f t="shared" ref="L67:L70" si="25">IF(K67="Y",K67&amp;J67,"")</f>
        <v>Y06</v>
      </c>
      <c r="M67" t="str">
        <f t="shared" ref="M67:M69" si="26">IF($E67&lt;50,"Y","N")</f>
        <v>Y</v>
      </c>
      <c r="N67" t="str">
        <f t="shared" ref="N67:N69" si="27">IF($E67&lt;40,"Y","N")</f>
        <v>Y</v>
      </c>
      <c r="O67" t="str">
        <f t="shared" ref="O67:O69" si="28">IF($E67&lt;30,"Y","N")</f>
        <v>Y</v>
      </c>
      <c r="P67" t="str">
        <f t="shared" ref="P67:P69" si="29">IF($E67&lt;20,"Y","N")</f>
        <v>Y</v>
      </c>
      <c r="Q67" t="str">
        <f t="shared" ref="Q67:Q69" si="30">IF($E67&lt;10,"Y","N")</f>
        <v>N</v>
      </c>
      <c r="S67" t="str">
        <f t="shared" ref="S67:S70" si="31">IF(R67="Y",R67&amp;J67,"")</f>
        <v/>
      </c>
      <c r="T67" t="str">
        <f t="shared" ref="T67:T69" si="32">IF($F67&lt;50,"Y","N")</f>
        <v>N</v>
      </c>
      <c r="U67" t="str">
        <f t="shared" si="22"/>
        <v>N</v>
      </c>
      <c r="V67" t="str">
        <f t="shared" si="22"/>
        <v>N</v>
      </c>
      <c r="W67" t="str">
        <f t="shared" si="16"/>
        <v>N</v>
      </c>
      <c r="X67" t="str">
        <f t="shared" si="16"/>
        <v>N</v>
      </c>
    </row>
    <row r="68" spans="1:24">
      <c r="A68" t="s">
        <v>783</v>
      </c>
      <c r="B68" t="s">
        <v>784</v>
      </c>
      <c r="C68" t="s">
        <v>785</v>
      </c>
      <c r="D68" t="str">
        <f t="shared" si="17"/>
        <v>LC09_L2SP_006026_20220712_20220714_02_T1</v>
      </c>
      <c r="E68" s="122">
        <f t="shared" si="23"/>
        <v>37.67</v>
      </c>
      <c r="F68" s="122">
        <f t="shared" si="24"/>
        <v>35.770000000000003</v>
      </c>
      <c r="G68" t="str">
        <f t="shared" si="18"/>
        <v>2022,07,12</v>
      </c>
      <c r="H68" t="str">
        <f t="shared" si="19"/>
        <v>006</v>
      </c>
      <c r="I68" t="str">
        <f t="shared" si="20"/>
        <v>026</v>
      </c>
      <c r="J68" t="str">
        <f t="shared" si="21"/>
        <v>07</v>
      </c>
      <c r="L68" t="str">
        <f t="shared" si="25"/>
        <v/>
      </c>
      <c r="M68" t="str">
        <f t="shared" si="26"/>
        <v>Y</v>
      </c>
      <c r="N68" t="str">
        <f t="shared" si="27"/>
        <v>Y</v>
      </c>
      <c r="O68" t="str">
        <f t="shared" si="28"/>
        <v>N</v>
      </c>
      <c r="P68" t="str">
        <f t="shared" si="29"/>
        <v>N</v>
      </c>
      <c r="Q68" t="str">
        <f t="shared" si="30"/>
        <v>N</v>
      </c>
      <c r="R68" t="s">
        <v>77</v>
      </c>
      <c r="S68" t="str">
        <f t="shared" si="31"/>
        <v>Y07</v>
      </c>
      <c r="T68" t="str">
        <f t="shared" si="32"/>
        <v>Y</v>
      </c>
      <c r="U68" t="str">
        <f t="shared" si="22"/>
        <v>Y</v>
      </c>
      <c r="V68" t="str">
        <f t="shared" si="22"/>
        <v>Y</v>
      </c>
      <c r="W68" t="str">
        <f t="shared" si="16"/>
        <v>Y</v>
      </c>
      <c r="X68" t="str">
        <f t="shared" si="16"/>
        <v>Y</v>
      </c>
    </row>
    <row r="69" spans="1:24" s="120" customFormat="1">
      <c r="A69" s="120" t="s">
        <v>786</v>
      </c>
      <c r="B69" s="120" t="s">
        <v>787</v>
      </c>
      <c r="C69" s="120" t="s">
        <v>788</v>
      </c>
      <c r="D69" s="120" t="str">
        <f t="shared" si="17"/>
        <v>LC09_L2SP_006026_20220728_20220730_02_T1</v>
      </c>
      <c r="E69" s="123">
        <f t="shared" si="23"/>
        <v>31.92</v>
      </c>
      <c r="F69" s="123">
        <f t="shared" si="24"/>
        <v>20.89</v>
      </c>
      <c r="G69" s="120" t="str">
        <f t="shared" si="18"/>
        <v>2022,07,28</v>
      </c>
      <c r="H69" s="120" t="str">
        <f t="shared" si="19"/>
        <v>006</v>
      </c>
      <c r="I69" s="120" t="str">
        <f t="shared" si="20"/>
        <v>026</v>
      </c>
      <c r="J69" s="120" t="str">
        <f t="shared" si="21"/>
        <v>07</v>
      </c>
      <c r="L69" s="120" t="str">
        <f t="shared" si="25"/>
        <v/>
      </c>
      <c r="M69" s="120" t="str">
        <f t="shared" si="26"/>
        <v>Y</v>
      </c>
      <c r="N69" s="120" t="str">
        <f t="shared" si="27"/>
        <v>Y</v>
      </c>
      <c r="O69" s="120" t="str">
        <f t="shared" si="28"/>
        <v>N</v>
      </c>
      <c r="P69" s="120" t="str">
        <f t="shared" si="29"/>
        <v>N</v>
      </c>
      <c r="Q69" s="120" t="str">
        <f t="shared" si="30"/>
        <v>N</v>
      </c>
      <c r="R69" s="120" t="s">
        <v>77</v>
      </c>
      <c r="S69" s="120" t="str">
        <f t="shared" si="31"/>
        <v>Y07</v>
      </c>
      <c r="T69" s="120" t="str">
        <f t="shared" si="32"/>
        <v>Y</v>
      </c>
      <c r="U69" s="120" t="str">
        <f t="shared" si="22"/>
        <v>Y</v>
      </c>
      <c r="V69" s="120" t="str">
        <f t="shared" si="22"/>
        <v>Y</v>
      </c>
      <c r="W69" s="120" t="str">
        <f t="shared" si="16"/>
        <v>Y</v>
      </c>
      <c r="X69" s="120" t="str">
        <f t="shared" si="16"/>
        <v>Y</v>
      </c>
    </row>
    <row r="70" spans="1:24">
      <c r="J70" t="str">
        <f t="shared" si="21"/>
        <v/>
      </c>
      <c r="L70" t="str">
        <f t="shared" si="25"/>
        <v/>
      </c>
      <c r="S70" t="str">
        <f t="shared" si="31"/>
        <v/>
      </c>
    </row>
  </sheetData>
  <autoFilter ref="A1:M70" xr:uid="{BEEC0E30-B0D7-8243-ADF9-8206900A5FBD}">
    <sortState xmlns:xlrd2="http://schemas.microsoft.com/office/spreadsheetml/2017/richdata2" ref="A2:M70">
      <sortCondition ref="H1:H70"/>
    </sortState>
  </autoFilter>
  <conditionalFormatting sqref="M1:Q1048576">
    <cfRule type="containsText" dxfId="1" priority="2" operator="containsText" text="Y">
      <formula>NOT(ISERROR(SEARCH("Y",M1)))</formula>
    </cfRule>
  </conditionalFormatting>
  <conditionalFormatting sqref="T1:X1048576">
    <cfRule type="containsText" dxfId="0" priority="1" operator="containsText" text="Y">
      <formula>NOT(ISERROR(SEARCH("Y",T1)))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77F70-8FD0-AB40-B47B-400E44CAD894}">
  <dimension ref="A1:E70"/>
  <sheetViews>
    <sheetView workbookViewId="0">
      <selection activeCell="A45" sqref="A45"/>
    </sheetView>
  </sheetViews>
  <sheetFormatPr baseColWidth="10" defaultRowHeight="16"/>
  <cols>
    <col min="1" max="1" width="41.1640625" bestFit="1" customWidth="1"/>
    <col min="2" max="2" width="23.1640625" bestFit="1" customWidth="1"/>
    <col min="3" max="3" width="43.5" bestFit="1" customWidth="1"/>
    <col min="4" max="4" width="19.1640625" bestFit="1" customWidth="1"/>
  </cols>
  <sheetData>
    <row r="1" spans="1:5">
      <c r="A1" s="111" t="s">
        <v>468</v>
      </c>
      <c r="B1" t="str">
        <f t="shared" ref="B1:B32" si="0">LEFT(A1,4)&amp;MID(A1,11,6)&amp;MID(A1,18,8)</f>
        <v>LC0900602620220728</v>
      </c>
      <c r="C1" t="s">
        <v>489</v>
      </c>
      <c r="D1" t="str">
        <f>LEFT(C1,18)</f>
        <v>LC0900602620220728</v>
      </c>
      <c r="E1" t="str">
        <f>IF(B1=D1,"Y","N")</f>
        <v>Y</v>
      </c>
    </row>
    <row r="2" spans="1:5">
      <c r="A2" s="111" t="s">
        <v>458</v>
      </c>
      <c r="B2" t="str">
        <f t="shared" si="0"/>
        <v>LC0900602620220712</v>
      </c>
      <c r="C2" t="s">
        <v>490</v>
      </c>
      <c r="D2" t="str">
        <f t="shared" ref="D2:D67" si="1">LEFT(C2,18)</f>
        <v>LC0900602620220712</v>
      </c>
      <c r="E2" t="str">
        <f t="shared" ref="E2:E41" si="2">IF(B2=D2,"Y","N")</f>
        <v>Y</v>
      </c>
    </row>
    <row r="3" spans="1:5">
      <c r="A3" s="111" t="s">
        <v>448</v>
      </c>
      <c r="B3" t="str">
        <f t="shared" si="0"/>
        <v>LC0900602620220626</v>
      </c>
      <c r="C3" t="s">
        <v>491</v>
      </c>
      <c r="D3" t="str">
        <f t="shared" si="1"/>
        <v>LC0900602620220626</v>
      </c>
      <c r="E3" t="str">
        <f t="shared" si="2"/>
        <v>Y</v>
      </c>
    </row>
    <row r="4" spans="1:5">
      <c r="A4" s="111" t="s">
        <v>436</v>
      </c>
      <c r="B4" t="str">
        <f t="shared" si="0"/>
        <v>LC0900602620220610</v>
      </c>
      <c r="C4" t="s">
        <v>492</v>
      </c>
      <c r="D4" t="str">
        <f t="shared" si="1"/>
        <v>LC0900602620220610</v>
      </c>
      <c r="E4" t="str">
        <f t="shared" si="2"/>
        <v>Y</v>
      </c>
    </row>
    <row r="5" spans="1:5">
      <c r="A5" s="111" t="s">
        <v>467</v>
      </c>
      <c r="B5" t="str">
        <f t="shared" si="0"/>
        <v>LC0900602520220728</v>
      </c>
      <c r="C5" t="s">
        <v>493</v>
      </c>
      <c r="D5" t="str">
        <f t="shared" si="1"/>
        <v>LC0900602520220728</v>
      </c>
      <c r="E5" t="str">
        <f t="shared" si="2"/>
        <v>Y</v>
      </c>
    </row>
    <row r="6" spans="1:5">
      <c r="A6" s="111" t="s">
        <v>457</v>
      </c>
      <c r="B6" t="str">
        <f t="shared" si="0"/>
        <v>LC0900602520220712</v>
      </c>
      <c r="C6" t="s">
        <v>494</v>
      </c>
      <c r="D6" t="str">
        <f t="shared" si="1"/>
        <v>LC0900602520220712</v>
      </c>
      <c r="E6" t="str">
        <f t="shared" si="2"/>
        <v>Y</v>
      </c>
    </row>
    <row r="7" spans="1:5">
      <c r="A7" s="111" t="s">
        <v>447</v>
      </c>
      <c r="B7" t="str">
        <f t="shared" si="0"/>
        <v>LC0900602520220626</v>
      </c>
      <c r="C7" t="s">
        <v>495</v>
      </c>
      <c r="D7" t="str">
        <f t="shared" si="1"/>
        <v>LC0900602520220626</v>
      </c>
      <c r="E7" t="str">
        <f t="shared" si="2"/>
        <v>Y</v>
      </c>
    </row>
    <row r="8" spans="1:5">
      <c r="A8" s="111" t="s">
        <v>435</v>
      </c>
      <c r="B8" t="str">
        <f t="shared" si="0"/>
        <v>LC0900602520220610</v>
      </c>
      <c r="C8" t="s">
        <v>496</v>
      </c>
      <c r="D8" t="str">
        <f t="shared" si="1"/>
        <v>LC0900602520220610</v>
      </c>
      <c r="E8" t="str">
        <f t="shared" si="2"/>
        <v>Y</v>
      </c>
    </row>
    <row r="9" spans="1:5">
      <c r="A9" s="111" t="s">
        <v>464</v>
      </c>
      <c r="B9" t="str">
        <f t="shared" si="0"/>
        <v>LC0900502620220721</v>
      </c>
      <c r="C9" t="s">
        <v>497</v>
      </c>
      <c r="D9" t="str">
        <f t="shared" si="1"/>
        <v>LC0900502620220721</v>
      </c>
      <c r="E9" t="str">
        <f t="shared" si="2"/>
        <v>Y</v>
      </c>
    </row>
    <row r="10" spans="1:5">
      <c r="A10" s="111" t="s">
        <v>456</v>
      </c>
      <c r="B10" t="str">
        <f t="shared" si="0"/>
        <v>LC0900502620220705</v>
      </c>
      <c r="C10" t="s">
        <v>498</v>
      </c>
      <c r="D10" t="str">
        <f t="shared" si="1"/>
        <v>LC0900502620220705</v>
      </c>
      <c r="E10" t="str">
        <f t="shared" si="2"/>
        <v>Y</v>
      </c>
    </row>
    <row r="11" spans="1:5">
      <c r="A11" s="111" t="s">
        <v>444</v>
      </c>
      <c r="B11" t="str">
        <f t="shared" si="0"/>
        <v>LC0900502620220619</v>
      </c>
      <c r="C11" t="s">
        <v>499</v>
      </c>
      <c r="D11" t="str">
        <f t="shared" si="1"/>
        <v>LC0900502620220619</v>
      </c>
      <c r="E11" t="str">
        <f t="shared" si="2"/>
        <v>Y</v>
      </c>
    </row>
    <row r="12" spans="1:5">
      <c r="A12" s="111" t="s">
        <v>432</v>
      </c>
      <c r="B12" t="str">
        <f t="shared" si="0"/>
        <v>LC0900502620220603</v>
      </c>
      <c r="C12" t="s">
        <v>500</v>
      </c>
      <c r="D12" t="str">
        <f t="shared" si="1"/>
        <v>LC0900502620220603</v>
      </c>
      <c r="E12" t="str">
        <f t="shared" si="2"/>
        <v>Y</v>
      </c>
    </row>
    <row r="13" spans="1:5">
      <c r="A13" s="111" t="s">
        <v>463</v>
      </c>
      <c r="B13" t="str">
        <f t="shared" si="0"/>
        <v>LC0900502520220721</v>
      </c>
      <c r="C13" t="s">
        <v>501</v>
      </c>
      <c r="D13" t="str">
        <f t="shared" si="1"/>
        <v>LC0900502520220721</v>
      </c>
      <c r="E13" t="str">
        <f t="shared" si="2"/>
        <v>Y</v>
      </c>
    </row>
    <row r="14" spans="1:5">
      <c r="A14" s="111" t="s">
        <v>455</v>
      </c>
      <c r="B14" t="str">
        <f t="shared" si="0"/>
        <v>LC0900502520220705</v>
      </c>
      <c r="C14" t="s">
        <v>502</v>
      </c>
      <c r="D14" t="str">
        <f t="shared" si="1"/>
        <v>LC0900502520220705</v>
      </c>
      <c r="E14" t="str">
        <f t="shared" si="2"/>
        <v>Y</v>
      </c>
    </row>
    <row r="15" spans="1:5">
      <c r="A15" s="111" t="s">
        <v>443</v>
      </c>
      <c r="B15" t="str">
        <f t="shared" si="0"/>
        <v>LC0900502520220619</v>
      </c>
      <c r="C15" t="s">
        <v>503</v>
      </c>
      <c r="D15" t="str">
        <f t="shared" si="1"/>
        <v>LC0900502520220619</v>
      </c>
      <c r="E15" t="str">
        <f t="shared" si="2"/>
        <v>Y</v>
      </c>
    </row>
    <row r="16" spans="1:5">
      <c r="A16" s="111" t="s">
        <v>431</v>
      </c>
      <c r="B16" t="str">
        <f t="shared" si="0"/>
        <v>LC0900502520220603</v>
      </c>
      <c r="C16" t="s">
        <v>504</v>
      </c>
      <c r="D16" t="str">
        <f t="shared" si="1"/>
        <v>LC0900502520220603</v>
      </c>
      <c r="E16" t="str">
        <f t="shared" si="2"/>
        <v>Y</v>
      </c>
    </row>
    <row r="17" spans="1:5">
      <c r="A17" s="111" t="s">
        <v>472</v>
      </c>
      <c r="B17" t="str">
        <f t="shared" si="0"/>
        <v>LC0900402620220730</v>
      </c>
      <c r="C17" t="s">
        <v>505</v>
      </c>
      <c r="D17" t="str">
        <f t="shared" si="1"/>
        <v>LC0900402620220730</v>
      </c>
      <c r="E17" t="str">
        <f t="shared" si="2"/>
        <v>Y</v>
      </c>
    </row>
    <row r="18" spans="1:5">
      <c r="A18" s="111" t="s">
        <v>452</v>
      </c>
      <c r="B18" t="str">
        <f t="shared" si="0"/>
        <v>LC0900402620220628</v>
      </c>
      <c r="C18" t="s">
        <v>506</v>
      </c>
      <c r="D18" t="str">
        <f t="shared" si="1"/>
        <v>LC0900402620220628</v>
      </c>
      <c r="E18" t="str">
        <f t="shared" si="2"/>
        <v>Y</v>
      </c>
    </row>
    <row r="19" spans="1:5">
      <c r="A19" s="111" t="s">
        <v>440</v>
      </c>
      <c r="B19" t="str">
        <f t="shared" si="0"/>
        <v>LC0900402620220612</v>
      </c>
      <c r="C19" t="s">
        <v>507</v>
      </c>
      <c r="D19" t="str">
        <f t="shared" si="1"/>
        <v>LC0900402620220612</v>
      </c>
      <c r="E19" t="str">
        <f t="shared" si="2"/>
        <v>Y</v>
      </c>
    </row>
    <row r="20" spans="1:5">
      <c r="A20" s="111" t="s">
        <v>471</v>
      </c>
      <c r="B20" t="str">
        <f t="shared" si="0"/>
        <v>LC0900402520220730</v>
      </c>
      <c r="C20" t="s">
        <v>508</v>
      </c>
      <c r="D20" t="str">
        <f t="shared" si="1"/>
        <v>LC0900402520220730</v>
      </c>
      <c r="E20" t="str">
        <f t="shared" si="2"/>
        <v>Y</v>
      </c>
    </row>
    <row r="21" spans="1:5">
      <c r="A21" s="111" t="s">
        <v>451</v>
      </c>
      <c r="B21" t="str">
        <f t="shared" si="0"/>
        <v>LC0900402520220628</v>
      </c>
      <c r="C21" t="s">
        <v>509</v>
      </c>
      <c r="D21" t="str">
        <f t="shared" si="1"/>
        <v>LC0900402520220628</v>
      </c>
      <c r="E21" t="str">
        <f t="shared" si="2"/>
        <v>Y</v>
      </c>
    </row>
    <row r="22" spans="1:5">
      <c r="A22" s="111" t="s">
        <v>439</v>
      </c>
      <c r="B22" t="str">
        <f t="shared" si="0"/>
        <v>LC0900402520220612</v>
      </c>
      <c r="C22" t="s">
        <v>510</v>
      </c>
      <c r="D22" t="str">
        <f t="shared" si="1"/>
        <v>LC0900402520220612</v>
      </c>
      <c r="E22" t="str">
        <f t="shared" si="2"/>
        <v>Y</v>
      </c>
    </row>
    <row r="23" spans="1:5">
      <c r="A23" s="111" t="s">
        <v>423</v>
      </c>
      <c r="B23" t="str">
        <f t="shared" si="0"/>
        <v>LC0900302620220723</v>
      </c>
      <c r="C23" t="s">
        <v>511</v>
      </c>
      <c r="D23" t="str">
        <f t="shared" si="1"/>
        <v>LC0900302620220723</v>
      </c>
      <c r="E23" t="str">
        <f t="shared" si="2"/>
        <v>Y</v>
      </c>
    </row>
    <row r="24" spans="1:5">
      <c r="A24" s="111" t="s">
        <v>417</v>
      </c>
      <c r="B24" t="str">
        <f t="shared" si="0"/>
        <v>LC0900302620220707</v>
      </c>
      <c r="C24" t="s">
        <v>512</v>
      </c>
      <c r="D24" t="str">
        <f t="shared" si="1"/>
        <v>LC0900302620220707</v>
      </c>
      <c r="E24" t="str">
        <f t="shared" si="2"/>
        <v>Y</v>
      </c>
    </row>
    <row r="25" spans="1:5">
      <c r="A25" s="111" t="s">
        <v>411</v>
      </c>
      <c r="B25" t="str">
        <f t="shared" si="0"/>
        <v>LC0900302620220621</v>
      </c>
      <c r="C25" t="s">
        <v>513</v>
      </c>
      <c r="D25" t="str">
        <f t="shared" si="1"/>
        <v>LC0900302620220621</v>
      </c>
      <c r="E25" t="str">
        <f t="shared" si="2"/>
        <v>Y</v>
      </c>
    </row>
    <row r="26" spans="1:5">
      <c r="A26" s="111" t="s">
        <v>405</v>
      </c>
      <c r="B26" t="str">
        <f t="shared" si="0"/>
        <v>LC0900302620220605</v>
      </c>
      <c r="C26" t="s">
        <v>514</v>
      </c>
      <c r="D26" t="str">
        <f t="shared" si="1"/>
        <v>LC0900302620220605</v>
      </c>
      <c r="E26" t="str">
        <f t="shared" si="2"/>
        <v>Y</v>
      </c>
    </row>
    <row r="27" spans="1:5">
      <c r="A27" s="111" t="s">
        <v>428</v>
      </c>
      <c r="B27" t="str">
        <f t="shared" si="0"/>
        <v>LC0900202720220801</v>
      </c>
      <c r="C27" t="s">
        <v>515</v>
      </c>
      <c r="D27" t="str">
        <f t="shared" si="1"/>
        <v>LC0900202720220801</v>
      </c>
      <c r="E27" t="str">
        <f t="shared" si="2"/>
        <v>Y</v>
      </c>
    </row>
    <row r="28" spans="1:5">
      <c r="A28" s="111" t="s">
        <v>422</v>
      </c>
      <c r="B28" t="str">
        <f t="shared" si="0"/>
        <v>LC0900202720220716</v>
      </c>
      <c r="C28" t="s">
        <v>516</v>
      </c>
      <c r="D28" t="str">
        <f t="shared" si="1"/>
        <v>LC0900202720220716</v>
      </c>
      <c r="E28" t="str">
        <f t="shared" si="2"/>
        <v>Y</v>
      </c>
    </row>
    <row r="29" spans="1:5">
      <c r="A29" s="111" t="s">
        <v>416</v>
      </c>
      <c r="B29" t="str">
        <f t="shared" si="0"/>
        <v>LC0900202720220630</v>
      </c>
      <c r="C29" t="s">
        <v>517</v>
      </c>
      <c r="D29" t="str">
        <f t="shared" si="1"/>
        <v>LC0900202720220630</v>
      </c>
      <c r="E29" t="str">
        <f t="shared" si="2"/>
        <v>Y</v>
      </c>
    </row>
    <row r="30" spans="1:5">
      <c r="A30" s="111" t="s">
        <v>410</v>
      </c>
      <c r="B30" t="str">
        <f t="shared" si="0"/>
        <v>LC0900202720220614</v>
      </c>
      <c r="C30" t="s">
        <v>518</v>
      </c>
      <c r="D30" t="str">
        <f t="shared" si="1"/>
        <v>LC0900202720220614</v>
      </c>
      <c r="E30" t="str">
        <f t="shared" si="2"/>
        <v>Y</v>
      </c>
    </row>
    <row r="31" spans="1:5">
      <c r="A31" s="111" t="s">
        <v>427</v>
      </c>
      <c r="B31" t="str">
        <f t="shared" si="0"/>
        <v>LC0900202620220801</v>
      </c>
      <c r="C31" t="s">
        <v>519</v>
      </c>
      <c r="D31" t="str">
        <f t="shared" si="1"/>
        <v>LC0900202620220801</v>
      </c>
      <c r="E31" t="str">
        <f t="shared" si="2"/>
        <v>Y</v>
      </c>
    </row>
    <row r="32" spans="1:5">
      <c r="A32" s="111" t="s">
        <v>421</v>
      </c>
      <c r="B32" t="str">
        <f t="shared" si="0"/>
        <v>LC0900202620220716</v>
      </c>
      <c r="C32" t="s">
        <v>520</v>
      </c>
      <c r="D32" t="str">
        <f t="shared" si="1"/>
        <v>LC0900202620220716</v>
      </c>
      <c r="E32" t="str">
        <f t="shared" si="2"/>
        <v>Y</v>
      </c>
    </row>
    <row r="33" spans="1:5">
      <c r="A33" s="111" t="s">
        <v>415</v>
      </c>
      <c r="B33" t="str">
        <f t="shared" ref="B33:B64" si="3">LEFT(A33,4)&amp;MID(A33,11,6)&amp;MID(A33,18,8)</f>
        <v>LC0900202620220630</v>
      </c>
      <c r="C33" t="s">
        <v>521</v>
      </c>
      <c r="D33" t="str">
        <f t="shared" si="1"/>
        <v>LC0900202620220630</v>
      </c>
      <c r="E33" t="str">
        <f t="shared" si="2"/>
        <v>Y</v>
      </c>
    </row>
    <row r="34" spans="1:5">
      <c r="A34" s="111" t="s">
        <v>409</v>
      </c>
      <c r="B34" t="str">
        <f t="shared" si="3"/>
        <v>LC0900202620220614</v>
      </c>
      <c r="C34" t="s">
        <v>522</v>
      </c>
      <c r="D34" t="str">
        <f t="shared" si="1"/>
        <v>LC0900202620220614</v>
      </c>
      <c r="E34" t="str">
        <f t="shared" si="2"/>
        <v>Y</v>
      </c>
    </row>
    <row r="35" spans="1:5">
      <c r="A35" s="111" t="s">
        <v>462</v>
      </c>
      <c r="B35" t="str">
        <f t="shared" si="3"/>
        <v>LC0800602620220720</v>
      </c>
      <c r="C35" t="s">
        <v>523</v>
      </c>
      <c r="D35" t="str">
        <f t="shared" si="1"/>
        <v>LC0800602620220720</v>
      </c>
      <c r="E35" t="str">
        <f t="shared" si="2"/>
        <v>Y</v>
      </c>
    </row>
    <row r="36" spans="1:5">
      <c r="A36" s="111" t="s">
        <v>454</v>
      </c>
      <c r="B36" t="str">
        <f t="shared" si="3"/>
        <v>LC0800602620220704</v>
      </c>
      <c r="C36" t="s">
        <v>524</v>
      </c>
      <c r="D36" t="str">
        <f t="shared" si="1"/>
        <v>LC0800602620220704</v>
      </c>
      <c r="E36" t="str">
        <f t="shared" si="2"/>
        <v>Y</v>
      </c>
    </row>
    <row r="37" spans="1:5">
      <c r="A37" s="111" t="s">
        <v>442</v>
      </c>
      <c r="B37" t="str">
        <f t="shared" si="3"/>
        <v>LC0800602620220618</v>
      </c>
      <c r="C37" t="s">
        <v>525</v>
      </c>
      <c r="D37" t="str">
        <f t="shared" si="1"/>
        <v>LC0800602620220618</v>
      </c>
      <c r="E37" t="str">
        <f t="shared" si="2"/>
        <v>Y</v>
      </c>
    </row>
    <row r="38" spans="1:5">
      <c r="A38" s="111" t="s">
        <v>430</v>
      </c>
      <c r="B38" t="str">
        <f t="shared" si="3"/>
        <v>LC0800602620220602</v>
      </c>
      <c r="C38" t="s">
        <v>526</v>
      </c>
      <c r="D38" t="str">
        <f t="shared" si="1"/>
        <v>LC0800602620220602</v>
      </c>
      <c r="E38" t="str">
        <f t="shared" si="2"/>
        <v>Y</v>
      </c>
    </row>
    <row r="39" spans="1:5">
      <c r="A39" s="111" t="s">
        <v>461</v>
      </c>
      <c r="B39" t="str">
        <f t="shared" si="3"/>
        <v>LC0800602520220720</v>
      </c>
      <c r="C39" t="s">
        <v>527</v>
      </c>
      <c r="D39" t="str">
        <f t="shared" si="1"/>
        <v>LC0800602520220720</v>
      </c>
      <c r="E39" t="str">
        <f t="shared" si="2"/>
        <v>Y</v>
      </c>
    </row>
    <row r="40" spans="1:5">
      <c r="A40" s="111" t="s">
        <v>453</v>
      </c>
      <c r="B40" t="str">
        <f t="shared" si="3"/>
        <v>LC0800602520220704</v>
      </c>
      <c r="C40" t="s">
        <v>528</v>
      </c>
      <c r="D40" t="str">
        <f t="shared" si="1"/>
        <v>LC0800602520220704</v>
      </c>
      <c r="E40" t="str">
        <f t="shared" si="2"/>
        <v>Y</v>
      </c>
    </row>
    <row r="41" spans="1:5">
      <c r="A41" s="111" t="s">
        <v>441</v>
      </c>
      <c r="B41" t="str">
        <f t="shared" si="3"/>
        <v>LC0800602520220618</v>
      </c>
      <c r="C41" t="s">
        <v>529</v>
      </c>
      <c r="D41" t="str">
        <f t="shared" si="1"/>
        <v>LC0800602520220618</v>
      </c>
      <c r="E41" t="str">
        <f t="shared" si="2"/>
        <v>Y</v>
      </c>
    </row>
    <row r="42" spans="1:5">
      <c r="A42" s="111" t="s">
        <v>429</v>
      </c>
      <c r="B42" t="str">
        <f t="shared" si="3"/>
        <v>LC0800602520220602</v>
      </c>
      <c r="D42" t="s">
        <v>553</v>
      </c>
      <c r="E42" t="str">
        <f>IF(B42=D42,"Y","N")</f>
        <v>Y</v>
      </c>
    </row>
    <row r="43" spans="1:5">
      <c r="A43" s="111" t="s">
        <v>470</v>
      </c>
      <c r="B43" t="str">
        <f t="shared" si="3"/>
        <v>LC0800502620220729</v>
      </c>
      <c r="C43">
        <v>5</v>
      </c>
      <c r="D43" t="s">
        <v>554</v>
      </c>
      <c r="E43" t="str">
        <f t="shared" ref="E43:E44" si="4">IF(B43=D43,"Y","N")</f>
        <v>Y</v>
      </c>
    </row>
    <row r="44" spans="1:5">
      <c r="A44" s="111" t="s">
        <v>460</v>
      </c>
      <c r="B44" t="str">
        <f t="shared" si="3"/>
        <v>LC0800502620220713</v>
      </c>
      <c r="C44" t="s">
        <v>488</v>
      </c>
      <c r="D44" t="str">
        <f t="shared" si="1"/>
        <v>LC0800502620220713</v>
      </c>
      <c r="E44" t="str">
        <f t="shared" si="4"/>
        <v>Y</v>
      </c>
    </row>
    <row r="45" spans="1:5">
      <c r="A45" s="111" t="s">
        <v>450</v>
      </c>
      <c r="B45" t="str">
        <f t="shared" si="3"/>
        <v>LC0800502620220627</v>
      </c>
    </row>
    <row r="46" spans="1:5">
      <c r="A46" s="111" t="s">
        <v>438</v>
      </c>
      <c r="B46" t="str">
        <f t="shared" si="3"/>
        <v>LC0800502620220611</v>
      </c>
      <c r="C46" t="s">
        <v>530</v>
      </c>
      <c r="D46" t="str">
        <f t="shared" si="1"/>
        <v>LC0800502620220611</v>
      </c>
      <c r="E46" t="str">
        <f>IF(B46=D46,"Y","N")</f>
        <v>Y</v>
      </c>
    </row>
    <row r="47" spans="1:5">
      <c r="A47" s="111" t="s">
        <v>469</v>
      </c>
      <c r="B47" t="str">
        <f t="shared" si="3"/>
        <v>LC0800502520220729</v>
      </c>
      <c r="C47" t="s">
        <v>531</v>
      </c>
      <c r="D47" t="str">
        <f t="shared" si="1"/>
        <v>LC0800502520220729</v>
      </c>
      <c r="E47" t="str">
        <f t="shared" ref="E47:E69" si="5">IF(B47=D47,"Y","N")</f>
        <v>Y</v>
      </c>
    </row>
    <row r="48" spans="1:5">
      <c r="A48" s="111" t="s">
        <v>459</v>
      </c>
      <c r="B48" t="str">
        <f t="shared" si="3"/>
        <v>LC0800502520220713</v>
      </c>
      <c r="C48" t="s">
        <v>532</v>
      </c>
      <c r="D48" t="str">
        <f t="shared" si="1"/>
        <v>LC0800502520220713</v>
      </c>
      <c r="E48" t="str">
        <f t="shared" si="5"/>
        <v>Y</v>
      </c>
    </row>
    <row r="49" spans="1:5">
      <c r="A49" s="111" t="s">
        <v>449</v>
      </c>
      <c r="B49" t="str">
        <f t="shared" si="3"/>
        <v>LC0800502520220627</v>
      </c>
      <c r="C49" t="s">
        <v>533</v>
      </c>
      <c r="D49" t="str">
        <f t="shared" si="1"/>
        <v>LC0800502520220627</v>
      </c>
      <c r="E49" t="str">
        <f t="shared" si="5"/>
        <v>Y</v>
      </c>
    </row>
    <row r="50" spans="1:5">
      <c r="A50" s="111" t="s">
        <v>437</v>
      </c>
      <c r="B50" t="str">
        <f t="shared" si="3"/>
        <v>LC0800502520220611</v>
      </c>
      <c r="C50" t="s">
        <v>534</v>
      </c>
      <c r="D50" t="str">
        <f t="shared" si="1"/>
        <v>LC0800502520220611</v>
      </c>
      <c r="E50" t="str">
        <f t="shared" si="5"/>
        <v>Y</v>
      </c>
    </row>
    <row r="51" spans="1:5">
      <c r="A51" s="111" t="s">
        <v>466</v>
      </c>
      <c r="B51" t="str">
        <f t="shared" si="3"/>
        <v>LC0800402620220722</v>
      </c>
      <c r="C51" t="s">
        <v>535</v>
      </c>
      <c r="D51" t="str">
        <f t="shared" si="1"/>
        <v>LC0800402620220722</v>
      </c>
      <c r="E51" t="str">
        <f t="shared" si="5"/>
        <v>Y</v>
      </c>
    </row>
    <row r="52" spans="1:5">
      <c r="A52" s="111" t="s">
        <v>446</v>
      </c>
      <c r="B52" t="str">
        <f t="shared" si="3"/>
        <v>LC0800402620220620</v>
      </c>
      <c r="C52" t="s">
        <v>536</v>
      </c>
      <c r="D52" t="str">
        <f t="shared" si="1"/>
        <v>LC0800402620220620</v>
      </c>
      <c r="E52" t="str">
        <f t="shared" si="5"/>
        <v>Y</v>
      </c>
    </row>
    <row r="53" spans="1:5">
      <c r="A53" s="111" t="s">
        <v>434</v>
      </c>
      <c r="B53" t="str">
        <f t="shared" si="3"/>
        <v>LC0800402620220604</v>
      </c>
      <c r="C53" t="s">
        <v>537</v>
      </c>
      <c r="D53" t="str">
        <f t="shared" si="1"/>
        <v>LC0800402620220604</v>
      </c>
      <c r="E53" t="str">
        <f t="shared" si="5"/>
        <v>Y</v>
      </c>
    </row>
    <row r="54" spans="1:5">
      <c r="A54" s="111" t="s">
        <v>465</v>
      </c>
      <c r="B54" t="str">
        <f t="shared" si="3"/>
        <v>LC0800402520220722</v>
      </c>
      <c r="C54" t="s">
        <v>538</v>
      </c>
      <c r="D54" t="str">
        <f t="shared" si="1"/>
        <v>LC0800402520220722</v>
      </c>
      <c r="E54" t="str">
        <f t="shared" si="5"/>
        <v>Y</v>
      </c>
    </row>
    <row r="55" spans="1:5">
      <c r="A55" s="111" t="s">
        <v>445</v>
      </c>
      <c r="B55" t="str">
        <f t="shared" si="3"/>
        <v>LC0800402520220620</v>
      </c>
      <c r="C55" t="s">
        <v>539</v>
      </c>
      <c r="D55" t="str">
        <f t="shared" si="1"/>
        <v>LC0800402520220620</v>
      </c>
      <c r="E55" t="str">
        <f t="shared" si="5"/>
        <v>Y</v>
      </c>
    </row>
    <row r="56" spans="1:5">
      <c r="A56" s="111" t="s">
        <v>433</v>
      </c>
      <c r="B56" t="str">
        <f t="shared" si="3"/>
        <v>LC0800402520220604</v>
      </c>
      <c r="C56" t="s">
        <v>540</v>
      </c>
      <c r="D56" t="str">
        <f t="shared" si="1"/>
        <v>LC0800402520220604</v>
      </c>
      <c r="E56" t="str">
        <f t="shared" si="5"/>
        <v>Y</v>
      </c>
    </row>
    <row r="57" spans="1:5">
      <c r="A57" s="111" t="s">
        <v>426</v>
      </c>
      <c r="B57" t="str">
        <f t="shared" si="3"/>
        <v>LC0800302620220731</v>
      </c>
      <c r="C57" t="s">
        <v>541</v>
      </c>
      <c r="D57" t="str">
        <f t="shared" si="1"/>
        <v>LC0800302620220731</v>
      </c>
      <c r="E57" t="str">
        <f t="shared" si="5"/>
        <v>Y</v>
      </c>
    </row>
    <row r="58" spans="1:5">
      <c r="A58" s="111" t="s">
        <v>420</v>
      </c>
      <c r="B58" t="str">
        <f t="shared" si="3"/>
        <v>LC0800302620220715</v>
      </c>
      <c r="C58" t="s">
        <v>542</v>
      </c>
      <c r="D58" t="str">
        <f t="shared" si="1"/>
        <v>LC0800302620220715</v>
      </c>
      <c r="E58" t="str">
        <f t="shared" si="5"/>
        <v>Y</v>
      </c>
    </row>
    <row r="59" spans="1:5">
      <c r="A59" s="111" t="s">
        <v>414</v>
      </c>
      <c r="B59" t="str">
        <f t="shared" si="3"/>
        <v>LC0800302620220629</v>
      </c>
      <c r="C59" t="s">
        <v>543</v>
      </c>
      <c r="D59" t="str">
        <f t="shared" si="1"/>
        <v>LC0800302620220629</v>
      </c>
      <c r="E59" t="str">
        <f t="shared" si="5"/>
        <v>Y</v>
      </c>
    </row>
    <row r="60" spans="1:5">
      <c r="A60" s="111" t="s">
        <v>408</v>
      </c>
      <c r="B60" t="str">
        <f t="shared" si="3"/>
        <v>LC0800302620220613</v>
      </c>
      <c r="C60" t="s">
        <v>544</v>
      </c>
      <c r="D60" t="str">
        <f t="shared" si="1"/>
        <v>LC0800302620220613</v>
      </c>
      <c r="E60" t="str">
        <f t="shared" si="5"/>
        <v>Y</v>
      </c>
    </row>
    <row r="61" spans="1:5">
      <c r="A61" s="111" t="s">
        <v>425</v>
      </c>
      <c r="B61" t="str">
        <f t="shared" si="3"/>
        <v>LC0800202720220724</v>
      </c>
      <c r="C61" t="s">
        <v>545</v>
      </c>
      <c r="D61" t="str">
        <f t="shared" si="1"/>
        <v>LC0800202720220724</v>
      </c>
      <c r="E61" t="str">
        <f t="shared" si="5"/>
        <v>Y</v>
      </c>
    </row>
    <row r="62" spans="1:5">
      <c r="A62" s="111" t="s">
        <v>419</v>
      </c>
      <c r="B62" t="str">
        <f t="shared" si="3"/>
        <v>LC0800202720220708</v>
      </c>
      <c r="C62" t="s">
        <v>546</v>
      </c>
      <c r="D62" t="str">
        <f t="shared" si="1"/>
        <v>LC0800202720220708</v>
      </c>
      <c r="E62" t="str">
        <f t="shared" si="5"/>
        <v>Y</v>
      </c>
    </row>
    <row r="63" spans="1:5">
      <c r="A63" s="111" t="s">
        <v>413</v>
      </c>
      <c r="B63" t="str">
        <f t="shared" si="3"/>
        <v>LC0800202720220622</v>
      </c>
      <c r="C63" t="s">
        <v>547</v>
      </c>
      <c r="D63" t="str">
        <f t="shared" si="1"/>
        <v>LC0800202720220622</v>
      </c>
      <c r="E63" t="str">
        <f t="shared" si="5"/>
        <v>Y</v>
      </c>
    </row>
    <row r="64" spans="1:5">
      <c r="A64" s="111" t="s">
        <v>407</v>
      </c>
      <c r="B64" t="str">
        <f t="shared" si="3"/>
        <v>LC0800202720220606</v>
      </c>
      <c r="C64" t="s">
        <v>548</v>
      </c>
      <c r="D64" t="str">
        <f t="shared" si="1"/>
        <v>LC0800202720220606</v>
      </c>
      <c r="E64" t="str">
        <f t="shared" si="5"/>
        <v>Y</v>
      </c>
    </row>
    <row r="65" spans="1:5">
      <c r="A65" s="111" t="s">
        <v>424</v>
      </c>
      <c r="B65" t="str">
        <f t="shared" ref="B65:B68" si="6">LEFT(A65,4)&amp;MID(A65,11,6)&amp;MID(A65,18,8)</f>
        <v>LC0800202620220724</v>
      </c>
      <c r="C65" t="s">
        <v>549</v>
      </c>
      <c r="D65" t="str">
        <f t="shared" si="1"/>
        <v>LC0800202620220724</v>
      </c>
      <c r="E65" t="str">
        <f t="shared" si="5"/>
        <v>Y</v>
      </c>
    </row>
    <row r="66" spans="1:5">
      <c r="A66" s="111" t="s">
        <v>418</v>
      </c>
      <c r="B66" t="str">
        <f t="shared" si="6"/>
        <v>LC0800202620220708</v>
      </c>
      <c r="C66" t="s">
        <v>550</v>
      </c>
      <c r="D66" t="str">
        <f t="shared" si="1"/>
        <v>LC0800202620220708</v>
      </c>
      <c r="E66" t="str">
        <f t="shared" si="5"/>
        <v>Y</v>
      </c>
    </row>
    <row r="67" spans="1:5">
      <c r="A67" s="111" t="s">
        <v>412</v>
      </c>
      <c r="B67" t="str">
        <f t="shared" si="6"/>
        <v>LC0800202620220622</v>
      </c>
      <c r="C67" t="s">
        <v>551</v>
      </c>
      <c r="D67" t="str">
        <f t="shared" si="1"/>
        <v>LC0800202620220622</v>
      </c>
      <c r="E67" t="str">
        <f t="shared" si="5"/>
        <v>Y</v>
      </c>
    </row>
    <row r="68" spans="1:5">
      <c r="A68" s="111" t="s">
        <v>406</v>
      </c>
      <c r="B68" t="str">
        <f t="shared" si="6"/>
        <v>LC0800202620220606</v>
      </c>
      <c r="C68" t="s">
        <v>552</v>
      </c>
      <c r="D68" t="str">
        <f t="shared" ref="D68:D70" si="7">LEFT(C68,18)</f>
        <v>LC0800202620220606</v>
      </c>
      <c r="E68" t="str">
        <f t="shared" si="5"/>
        <v>Y</v>
      </c>
    </row>
    <row r="69" spans="1:5">
      <c r="D69" t="str">
        <f t="shared" si="7"/>
        <v/>
      </c>
      <c r="E69" t="str">
        <f t="shared" si="5"/>
        <v>Y</v>
      </c>
    </row>
    <row r="70" spans="1:5">
      <c r="D70" t="str">
        <f t="shared" si="7"/>
        <v/>
      </c>
    </row>
  </sheetData>
  <autoFilter ref="A1:B70" xr:uid="{81B77F70-8FD0-AB40-B47B-400E44CAD894}"/>
  <sortState xmlns:xlrd2="http://schemas.microsoft.com/office/spreadsheetml/2017/richdata2" ref="A1:B70">
    <sortCondition descending="1" ref="A1:A70"/>
  </sortState>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B32D-70A5-2149-A1B7-65E5987A0F9B}">
  <dimension ref="A1:K21"/>
  <sheetViews>
    <sheetView workbookViewId="0">
      <selection activeCell="C15" sqref="C15"/>
    </sheetView>
  </sheetViews>
  <sheetFormatPr baseColWidth="10" defaultRowHeight="16"/>
  <cols>
    <col min="1" max="1" width="19.6640625" bestFit="1" customWidth="1"/>
    <col min="2" max="2" width="8.1640625" bestFit="1" customWidth="1"/>
    <col min="3" max="3" width="8.1640625" customWidth="1"/>
    <col min="4" max="4" width="12.1640625" bestFit="1" customWidth="1"/>
    <col min="5" max="5" width="50" bestFit="1" customWidth="1"/>
    <col min="6" max="6" width="19.5" bestFit="1" customWidth="1"/>
  </cols>
  <sheetData>
    <row r="1" spans="1:11">
      <c r="A1" t="s">
        <v>196</v>
      </c>
      <c r="B1" t="s">
        <v>559</v>
      </c>
      <c r="C1" t="s">
        <v>566</v>
      </c>
      <c r="D1" t="s">
        <v>560</v>
      </c>
      <c r="E1" t="s">
        <v>561</v>
      </c>
      <c r="H1" s="141" t="s">
        <v>575</v>
      </c>
      <c r="I1" s="141"/>
    </row>
    <row r="2" spans="1:11">
      <c r="A2" t="s">
        <v>558</v>
      </c>
      <c r="B2" t="s">
        <v>557</v>
      </c>
      <c r="C2" t="s">
        <v>572</v>
      </c>
      <c r="D2" t="str">
        <f>B2&amp;".map"</f>
        <v>bdod.map</v>
      </c>
      <c r="E2" t="str">
        <f>"https://maps.isric.org/mapserv?map=/map/"&amp;D2</f>
        <v>https://maps.isric.org/mapserv?map=/map/bdod.map</v>
      </c>
      <c r="H2" t="s">
        <v>576</v>
      </c>
      <c r="I2" t="s">
        <v>577</v>
      </c>
    </row>
    <row r="3" spans="1:11">
      <c r="A3" t="s">
        <v>562</v>
      </c>
      <c r="B3" t="s">
        <v>567</v>
      </c>
      <c r="C3" t="s">
        <v>570</v>
      </c>
      <c r="D3" t="str">
        <f t="shared" ref="D3:D6" si="0">B3&amp;".map"</f>
        <v>soc.map</v>
      </c>
      <c r="E3" t="str">
        <f t="shared" ref="E3:E6" si="1">"https://maps.isric.org/mapserv?map=/map/"&amp;D3</f>
        <v>https://maps.isric.org/mapserv?map=/map/soc.map</v>
      </c>
      <c r="H3" t="s">
        <v>578</v>
      </c>
      <c r="I3" t="s">
        <v>581</v>
      </c>
    </row>
    <row r="4" spans="1:11">
      <c r="A4" t="s">
        <v>563</v>
      </c>
      <c r="B4" t="s">
        <v>568</v>
      </c>
      <c r="C4" t="s">
        <v>574</v>
      </c>
      <c r="D4" t="str">
        <f t="shared" si="0"/>
        <v>ocs.map</v>
      </c>
      <c r="E4" t="str">
        <f t="shared" si="1"/>
        <v>https://maps.isric.org/mapserv?map=/map/ocs.map</v>
      </c>
      <c r="H4" t="s">
        <v>578</v>
      </c>
      <c r="I4" t="s">
        <v>582</v>
      </c>
    </row>
    <row r="5" spans="1:11">
      <c r="A5" t="s">
        <v>564</v>
      </c>
      <c r="B5" t="s">
        <v>569</v>
      </c>
      <c r="C5" t="s">
        <v>571</v>
      </c>
      <c r="D5" t="str">
        <f t="shared" si="0"/>
        <v>ocd.map</v>
      </c>
      <c r="E5" t="str">
        <f t="shared" si="1"/>
        <v>https://maps.isric.org/mapserv?map=/map/ocd.map</v>
      </c>
      <c r="H5" s="118" t="s">
        <v>580</v>
      </c>
      <c r="I5" s="119" t="s">
        <v>581</v>
      </c>
    </row>
    <row r="6" spans="1:11">
      <c r="A6" t="s">
        <v>565</v>
      </c>
      <c r="B6" t="s">
        <v>565</v>
      </c>
      <c r="C6" t="s">
        <v>573</v>
      </c>
      <c r="D6" t="str">
        <f t="shared" si="0"/>
        <v>nitrogen.map</v>
      </c>
      <c r="E6" t="str">
        <f t="shared" si="1"/>
        <v>https://maps.isric.org/mapserv?map=/map/nitrogen.map</v>
      </c>
      <c r="H6" s="118" t="s">
        <v>580</v>
      </c>
      <c r="I6" s="119" t="s">
        <v>582</v>
      </c>
    </row>
    <row r="7" spans="1:11">
      <c r="H7" t="s">
        <v>579</v>
      </c>
      <c r="I7" s="119" t="s">
        <v>581</v>
      </c>
    </row>
    <row r="8" spans="1:11">
      <c r="H8" t="s">
        <v>579</v>
      </c>
      <c r="I8" s="119" t="s">
        <v>582</v>
      </c>
    </row>
    <row r="15" spans="1:11" ht="17">
      <c r="J15" s="113"/>
      <c r="K15" s="117"/>
    </row>
    <row r="17" spans="10:10" ht="17">
      <c r="J17" s="114"/>
    </row>
    <row r="19" spans="10:10">
      <c r="J19" s="115"/>
    </row>
    <row r="20" spans="10:10">
      <c r="J20" s="116"/>
    </row>
    <row r="21" spans="10:10">
      <c r="J21" s="116"/>
    </row>
  </sheetData>
  <mergeCells count="1">
    <mergeCell ref="H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Databases</vt:lpstr>
      <vt:lpstr>Earthdata</vt:lpstr>
      <vt:lpstr>Variables (long list)</vt:lpstr>
      <vt:lpstr>Variable download info</vt:lpstr>
      <vt:lpstr>Final variable info</vt:lpstr>
      <vt:lpstr>EVI options</vt:lpstr>
      <vt:lpstr>canopy cover options</vt:lpstr>
      <vt:lpstr>EVI_cloud_txt_extract</vt:lpstr>
      <vt:lpstr>USGS_EVI_scenes</vt:lpstr>
      <vt:lpstr>soil.org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Emmerson Wilson</cp:lastModifiedBy>
  <dcterms:created xsi:type="dcterms:W3CDTF">2022-12-05T17:01:31Z</dcterms:created>
  <dcterms:modified xsi:type="dcterms:W3CDTF">2023-11-27T13:52:00Z</dcterms:modified>
</cp:coreProperties>
</file>