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roject\FloydFish-Projects\EmoeR&amp;D\EmoeNAP\EmoeNAP\calculator tools\"/>
    </mc:Choice>
  </mc:AlternateContent>
  <xr:revisionPtr revIDLastSave="0" documentId="13_ncr:1_{D32E75EC-2B21-40A5-BC4D-AC76BA16BF73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运算放大器噪声计算" sheetId="4" r:id="rId1"/>
    <sheet name="电阻热噪声计算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14" i="4"/>
  <c r="B15" i="4"/>
  <c r="B13" i="4"/>
  <c r="E4" i="4"/>
  <c r="B12" i="4" s="1"/>
  <c r="E3" i="4"/>
  <c r="B11" i="4" s="1"/>
  <c r="D2" i="1"/>
  <c r="K13" i="1"/>
  <c r="H9" i="1"/>
  <c r="J2" i="1"/>
  <c r="B25" i="1"/>
  <c r="B26" i="1" s="1"/>
  <c r="B27" i="1" s="1"/>
  <c r="B28" i="1" s="1"/>
  <c r="D7" i="1"/>
  <c r="D18" i="1"/>
  <c r="D13" i="1"/>
  <c r="B17" i="4" l="1"/>
  <c r="B21" i="4" s="1"/>
  <c r="B22" i="4" s="1"/>
</calcChain>
</file>

<file path=xl/sharedStrings.xml><?xml version="1.0" encoding="utf-8"?>
<sst xmlns="http://schemas.openxmlformats.org/spreadsheetml/2006/main" count="82" uniqueCount="69">
  <si>
    <t>T(K)</t>
    <phoneticPr fontId="1" type="noConversion"/>
  </si>
  <si>
    <t>R(Ω)</t>
    <phoneticPr fontId="1" type="noConversion"/>
  </si>
  <si>
    <t>B(Hz)</t>
    <phoneticPr fontId="1" type="noConversion"/>
  </si>
  <si>
    <t>带宽B内电阻噪声Vrms计算</t>
    <phoneticPr fontId="1" type="noConversion"/>
  </si>
  <si>
    <t>Noise(nV/√Hz)</t>
  </si>
  <si>
    <t>Noise(nV/√Hz)</t>
    <phoneticPr fontId="1" type="noConversion"/>
  </si>
  <si>
    <t>Noise(uVrms)</t>
    <phoneticPr fontId="1" type="noConversion"/>
  </si>
  <si>
    <t>噪声PSD反推等效噪声电阻</t>
    <phoneticPr fontId="1" type="noConversion"/>
  </si>
  <si>
    <t>Rn(Ω)</t>
    <phoneticPr fontId="1" type="noConversion"/>
  </si>
  <si>
    <t>噪声Vrms反推PSD</t>
    <phoneticPr fontId="1" type="noConversion"/>
  </si>
  <si>
    <t>Vrms(nV)</t>
    <phoneticPr fontId="1" type="noConversion"/>
  </si>
  <si>
    <t>电阻噪声PSD计算</t>
    <phoneticPr fontId="1" type="noConversion"/>
  </si>
  <si>
    <t>Noise Figure</t>
    <phoneticPr fontId="1" type="noConversion"/>
  </si>
  <si>
    <t>F</t>
    <phoneticPr fontId="1" type="noConversion"/>
  </si>
  <si>
    <t>Na</t>
    <phoneticPr fontId="1" type="noConversion"/>
  </si>
  <si>
    <t>En</t>
    <phoneticPr fontId="1" type="noConversion"/>
  </si>
  <si>
    <t>En^2</t>
    <phoneticPr fontId="1" type="noConversion"/>
  </si>
  <si>
    <t>Z0</t>
    <phoneticPr fontId="1" type="noConversion"/>
  </si>
  <si>
    <t>nV/√Hz</t>
    <phoneticPr fontId="1" type="noConversion"/>
  </si>
  <si>
    <t>带宽B内电阻电流噪声Irms计算</t>
    <phoneticPr fontId="1" type="noConversion"/>
  </si>
  <si>
    <t>Noise(pArms)</t>
    <phoneticPr fontId="1" type="noConversion"/>
  </si>
  <si>
    <t>Noise1</t>
    <phoneticPr fontId="1" type="noConversion"/>
  </si>
  <si>
    <t>Noise2</t>
    <phoneticPr fontId="1" type="noConversion"/>
  </si>
  <si>
    <t>Total</t>
    <phoneticPr fontId="1" type="noConversion"/>
  </si>
  <si>
    <t>噪声功率求和(rms)</t>
    <phoneticPr fontId="1" type="noConversion"/>
  </si>
  <si>
    <t>T(K)</t>
    <phoneticPr fontId="3" type="noConversion"/>
  </si>
  <si>
    <t>FH</t>
    <phoneticPr fontId="1" type="noConversion"/>
  </si>
  <si>
    <t>带宽B内电阻噪声Vrms计算(带宽修正)</t>
    <phoneticPr fontId="1" type="noConversion"/>
  </si>
  <si>
    <t>运算放大器噪声计算</t>
    <phoneticPr fontId="3" type="noConversion"/>
  </si>
  <si>
    <t>Vn(nV√Hz)</t>
    <phoneticPr fontId="3" type="noConversion"/>
  </si>
  <si>
    <t>In=(pA√Hz)</t>
    <phoneticPr fontId="3" type="noConversion"/>
  </si>
  <si>
    <t>k</t>
    <phoneticPr fontId="3" type="noConversion"/>
  </si>
  <si>
    <t>NG</t>
    <phoneticPr fontId="3" type="noConversion"/>
  </si>
  <si>
    <t>G</t>
    <phoneticPr fontId="3" type="noConversion"/>
  </si>
  <si>
    <t>Total Input Noise(nV/√Hz)</t>
    <phoneticPr fontId="3" type="noConversion"/>
  </si>
  <si>
    <t>Noise source 1</t>
    <phoneticPr fontId="3" type="noConversion"/>
  </si>
  <si>
    <t>Noise source 2</t>
    <phoneticPr fontId="3" type="noConversion"/>
  </si>
  <si>
    <t>Noise source 3</t>
    <phoneticPr fontId="3" type="noConversion"/>
  </si>
  <si>
    <t>Noise source 4</t>
    <phoneticPr fontId="3" type="noConversion"/>
  </si>
  <si>
    <t>Noise source 5</t>
    <phoneticPr fontId="3" type="noConversion"/>
  </si>
  <si>
    <t>Noise source 6</t>
    <phoneticPr fontId="3" type="noConversion"/>
  </si>
  <si>
    <t>Filter Coefficient (FH)</t>
    <phoneticPr fontId="3" type="noConversion"/>
  </si>
  <si>
    <t>Band Width</t>
    <phoneticPr fontId="3" type="noConversion"/>
  </si>
  <si>
    <t>Intergrated Noise over BW</t>
    <phoneticPr fontId="3" type="noConversion"/>
  </si>
  <si>
    <t>After Gain of 400(mVrms)</t>
    <phoneticPr fontId="3" type="noConversion"/>
  </si>
  <si>
    <t>nVrms</t>
    <phoneticPr fontId="3" type="noConversion"/>
  </si>
  <si>
    <t>mVrms</t>
    <phoneticPr fontId="3" type="noConversion"/>
  </si>
  <si>
    <t>并联单元N</t>
    <phoneticPr fontId="3" type="noConversion"/>
  </si>
  <si>
    <t>NG^2*Vn^2</t>
    <phoneticPr fontId="3" type="noConversion"/>
  </si>
  <si>
    <t>4kTR1*(R2/R1)^2</t>
    <phoneticPr fontId="3" type="noConversion"/>
  </si>
  <si>
    <t>4kTR2</t>
    <phoneticPr fontId="3" type="noConversion"/>
  </si>
  <si>
    <t>(InR2)^2</t>
    <phoneticPr fontId="3" type="noConversion"/>
  </si>
  <si>
    <t>4kTR3(1+R2/R1)^2</t>
    <phoneticPr fontId="3" type="noConversion"/>
  </si>
  <si>
    <t>(InR3)^2*(1+R2/R1)^2</t>
    <phoneticPr fontId="3" type="noConversion"/>
  </si>
  <si>
    <t>折合到输入</t>
    <phoneticPr fontId="3" type="noConversion"/>
  </si>
  <si>
    <t>opamp电压噪声</t>
    <phoneticPr fontId="3" type="noConversion"/>
  </si>
  <si>
    <t>R1热噪声</t>
    <phoneticPr fontId="3" type="noConversion"/>
  </si>
  <si>
    <t>R2热噪声</t>
    <phoneticPr fontId="3" type="noConversion"/>
  </si>
  <si>
    <t>opamp反相输入端电流噪声</t>
    <phoneticPr fontId="3" type="noConversion"/>
  </si>
  <si>
    <t>R3热噪声</t>
    <phoneticPr fontId="3" type="noConversion"/>
  </si>
  <si>
    <t>opamp同相输入端电流噪声</t>
    <phoneticPr fontId="3" type="noConversion"/>
  </si>
  <si>
    <t>4th Order -1.13</t>
    <phoneticPr fontId="3" type="noConversion"/>
  </si>
  <si>
    <t>100kHz</t>
    <phoneticPr fontId="3" type="noConversion"/>
  </si>
  <si>
    <t>R2(Ω)</t>
    <phoneticPr fontId="3" type="noConversion"/>
  </si>
  <si>
    <t>R1(Ω)</t>
    <phoneticPr fontId="3" type="noConversion"/>
  </si>
  <si>
    <t>R3(Ω)</t>
    <phoneticPr fontId="3" type="noConversion"/>
  </si>
  <si>
    <t>Total Gain=10000(80dB)</t>
    <phoneticPr fontId="3" type="noConversion"/>
  </si>
  <si>
    <t>LNA Output Noise</t>
    <phoneticPr fontId="3" type="noConversion"/>
  </si>
  <si>
    <t>使用说明：在浅蓝色框内输入参数，浅绿色框是中间计算变量，黄色框是最终输出总噪声（80dB增益）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</si>
</sst>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0_);[Red]\(0\)"/>
    <numFmt numFmtId="178" formatCode="0.0000_);[Red]\(0.0000\)"/>
    <numFmt numFmtId="180" formatCode="0.0000"/>
    <numFmt numFmtId="181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178" fontId="0" fillId="0" borderId="0" xfId="0" applyNumberFormat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80" fontId="0" fillId="3" borderId="0" xfId="0" applyNumberFormat="1" applyFill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2" borderId="5" xfId="0" applyFill="1" applyBorder="1"/>
    <xf numFmtId="0" fontId="0" fillId="3" borderId="8" xfId="0" applyFill="1" applyBorder="1"/>
    <xf numFmtId="181" fontId="0" fillId="3" borderId="8" xfId="0" applyNumberFormat="1" applyFill="1" applyBorder="1" applyAlignment="1">
      <alignment horizontal="center"/>
    </xf>
    <xf numFmtId="181" fontId="0" fillId="2" borderId="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3" xfId="0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81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1" fontId="0" fillId="4" borderId="3" xfId="0" applyNumberFormat="1" applyFill="1" applyBorder="1" applyAlignment="1">
      <alignment horizontal="center"/>
    </xf>
    <xf numFmtId="11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/>
    <xf numFmtId="0" fontId="0" fillId="4" borderId="8" xfId="0" applyFill="1" applyBorder="1"/>
    <xf numFmtId="0" fontId="0" fillId="0" borderId="9" xfId="0" applyBorder="1"/>
    <xf numFmtId="0" fontId="0" fillId="2" borderId="11" xfId="0" applyFill="1" applyBorder="1"/>
    <xf numFmtId="0" fontId="0" fillId="2" borderId="3" xfId="0" applyFill="1" applyBorder="1"/>
    <xf numFmtId="11" fontId="0" fillId="2" borderId="5" xfId="0" applyNumberFormat="1" applyFill="1" applyBorder="1"/>
    <xf numFmtId="181" fontId="0" fillId="4" borderId="5" xfId="0" applyNumberFormat="1" applyFill="1" applyBorder="1"/>
    <xf numFmtId="0" fontId="0" fillId="5" borderId="8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8" fontId="0" fillId="3" borderId="7" xfId="0" applyNumberFormat="1" applyFill="1" applyBorder="1" applyAlignment="1">
      <alignment horizontal="center" vertical="center"/>
    </xf>
    <xf numFmtId="178" fontId="0" fillId="3" borderId="8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2" borderId="6" xfId="0" applyNumberFormat="1" applyFill="1" applyBorder="1" applyAlignment="1">
      <alignment horizontal="center" vertical="center"/>
    </xf>
    <xf numFmtId="178" fontId="0" fillId="2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</xdr:rowOff>
    </xdr:from>
    <xdr:to>
      <xdr:col>8</xdr:col>
      <xdr:colOff>525976</xdr:colOff>
      <xdr:row>48</xdr:row>
      <xdr:rowOff>129202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FE2BAB0-398A-429C-C658-DC4ACB9BE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37415"/>
          <a:ext cx="8325590" cy="3362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16328</xdr:rowOff>
    </xdr:from>
    <xdr:to>
      <xdr:col>5</xdr:col>
      <xdr:colOff>54288</xdr:colOff>
      <xdr:row>64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CDE8CF8-F7AD-6B96-4EE8-BE3FE61F9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46271"/>
          <a:ext cx="4800459" cy="6449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34D7-1438-4ABC-AF76-1B84903C11D3}">
  <dimension ref="A1:G26"/>
  <sheetViews>
    <sheetView tabSelected="1" workbookViewId="0">
      <selection activeCell="O18" sqref="O18"/>
    </sheetView>
  </sheetViews>
  <sheetFormatPr defaultRowHeight="14.15" x14ac:dyDescent="0.35"/>
  <cols>
    <col min="1" max="1" width="23.5" bestFit="1" customWidth="1"/>
    <col min="2" max="2" width="15.28515625" customWidth="1"/>
    <col min="4" max="4" width="10.42578125" customWidth="1"/>
    <col min="5" max="5" width="10.5703125" customWidth="1"/>
    <col min="7" max="7" width="15.140625" customWidth="1"/>
  </cols>
  <sheetData>
    <row r="1" spans="1:7" x14ac:dyDescent="0.35">
      <c r="A1" s="61" t="s">
        <v>28</v>
      </c>
      <c r="B1" s="61"/>
    </row>
    <row r="2" spans="1:7" ht="14.6" thickBot="1" x14ac:dyDescent="0.4">
      <c r="A2" s="61"/>
      <c r="B2" s="61"/>
    </row>
    <row r="3" spans="1:7" x14ac:dyDescent="0.35">
      <c r="A3" s="26" t="s">
        <v>25</v>
      </c>
      <c r="B3" s="29">
        <v>290</v>
      </c>
      <c r="D3" s="18" t="s">
        <v>32</v>
      </c>
      <c r="E3" s="37">
        <f>1+B7/B8</f>
        <v>25</v>
      </c>
    </row>
    <row r="4" spans="1:7" ht="14.6" thickBot="1" x14ac:dyDescent="0.4">
      <c r="A4" s="27" t="s">
        <v>31</v>
      </c>
      <c r="B4" s="30">
        <v>1.3800000000000001E-23</v>
      </c>
      <c r="D4" s="21" t="s">
        <v>33</v>
      </c>
      <c r="E4" s="38">
        <f>B7/B8</f>
        <v>24</v>
      </c>
    </row>
    <row r="5" spans="1:7" ht="14.6" thickBot="1" x14ac:dyDescent="0.4">
      <c r="A5" s="27" t="s">
        <v>29</v>
      </c>
      <c r="B5" s="31">
        <v>1.1000000000000001</v>
      </c>
    </row>
    <row r="6" spans="1:7" ht="14.6" thickBot="1" x14ac:dyDescent="0.4">
      <c r="A6" s="27" t="s">
        <v>30</v>
      </c>
      <c r="B6" s="31">
        <v>1.7</v>
      </c>
      <c r="D6" s="39" t="s">
        <v>47</v>
      </c>
      <c r="E6" s="40">
        <v>8</v>
      </c>
    </row>
    <row r="7" spans="1:7" x14ac:dyDescent="0.35">
      <c r="A7" s="27" t="s">
        <v>63</v>
      </c>
      <c r="B7" s="32">
        <v>1200</v>
      </c>
    </row>
    <row r="8" spans="1:7" x14ac:dyDescent="0.35">
      <c r="A8" s="27" t="s">
        <v>64</v>
      </c>
      <c r="B8" s="32">
        <v>50</v>
      </c>
    </row>
    <row r="9" spans="1:7" ht="14.6" thickBot="1" x14ac:dyDescent="0.4">
      <c r="A9" s="28" t="s">
        <v>65</v>
      </c>
      <c r="B9" s="33">
        <v>0</v>
      </c>
    </row>
    <row r="10" spans="1:7" ht="14.6" thickBot="1" x14ac:dyDescent="0.4">
      <c r="A10" s="1"/>
      <c r="B10" s="1"/>
    </row>
    <row r="11" spans="1:7" x14ac:dyDescent="0.35">
      <c r="A11" s="26" t="s">
        <v>35</v>
      </c>
      <c r="B11" s="34">
        <f>E3^2*(B5*0.000000001)^2</f>
        <v>7.5625000000000021E-16</v>
      </c>
      <c r="D11" s="62" t="s">
        <v>48</v>
      </c>
      <c r="E11" s="63"/>
      <c r="F11" s="63" t="s">
        <v>55</v>
      </c>
      <c r="G11" s="67"/>
    </row>
    <row r="12" spans="1:7" x14ac:dyDescent="0.35">
      <c r="A12" s="27" t="s">
        <v>36</v>
      </c>
      <c r="B12" s="35">
        <f>4*B4*B3*B8*E4^2</f>
        <v>4.6103040000000005E-16</v>
      </c>
      <c r="D12" s="64" t="s">
        <v>49</v>
      </c>
      <c r="E12" s="60"/>
      <c r="F12" s="60" t="s">
        <v>56</v>
      </c>
      <c r="G12" s="68"/>
    </row>
    <row r="13" spans="1:7" x14ac:dyDescent="0.35">
      <c r="A13" s="27" t="s">
        <v>37</v>
      </c>
      <c r="B13" s="35">
        <f>4*B4*B3*B7</f>
        <v>1.9209600000000003E-17</v>
      </c>
      <c r="D13" s="64" t="s">
        <v>50</v>
      </c>
      <c r="E13" s="60"/>
      <c r="F13" s="60" t="s">
        <v>57</v>
      </c>
      <c r="G13" s="68"/>
    </row>
    <row r="14" spans="1:7" x14ac:dyDescent="0.35">
      <c r="A14" s="27" t="s">
        <v>38</v>
      </c>
      <c r="B14" s="35">
        <f>(B6*B7*0.000000000001)^2</f>
        <v>4.1616000000000003E-18</v>
      </c>
      <c r="D14" s="64" t="s">
        <v>51</v>
      </c>
      <c r="E14" s="60"/>
      <c r="F14" s="60" t="s">
        <v>58</v>
      </c>
      <c r="G14" s="68"/>
    </row>
    <row r="15" spans="1:7" x14ac:dyDescent="0.35">
      <c r="A15" s="27" t="s">
        <v>39</v>
      </c>
      <c r="B15" s="35">
        <f>4*B4*B3*B9*E3^2</f>
        <v>0</v>
      </c>
      <c r="D15" s="64" t="s">
        <v>52</v>
      </c>
      <c r="E15" s="60"/>
      <c r="F15" s="60" t="s">
        <v>59</v>
      </c>
      <c r="G15" s="68"/>
    </row>
    <row r="16" spans="1:7" x14ac:dyDescent="0.35">
      <c r="A16" s="27" t="s">
        <v>40</v>
      </c>
      <c r="B16" s="36">
        <f>(B6*B9*0.000000000001)^2*E3^2*E6</f>
        <v>0</v>
      </c>
      <c r="D16" s="64" t="s">
        <v>53</v>
      </c>
      <c r="E16" s="60"/>
      <c r="F16" s="60" t="s">
        <v>60</v>
      </c>
      <c r="G16" s="68"/>
    </row>
    <row r="17" spans="1:7" ht="14.6" thickBot="1" x14ac:dyDescent="0.4">
      <c r="A17" s="28" t="s">
        <v>34</v>
      </c>
      <c r="B17" s="24">
        <f>SQRT((B11+B12+B13+B14)/E6+B15+B16)*1000000000/E3</f>
        <v>0.49812681116358321</v>
      </c>
      <c r="D17" s="65" t="s">
        <v>54</v>
      </c>
      <c r="E17" s="66"/>
      <c r="F17" s="66"/>
      <c r="G17" s="69"/>
    </row>
    <row r="18" spans="1:7" ht="14.6" thickBot="1" x14ac:dyDescent="0.4"/>
    <row r="19" spans="1:7" x14ac:dyDescent="0.35">
      <c r="A19" s="26" t="s">
        <v>41</v>
      </c>
      <c r="B19" s="41">
        <v>1.1299999999999999</v>
      </c>
      <c r="D19" s="62" t="s">
        <v>61</v>
      </c>
      <c r="E19" s="67"/>
    </row>
    <row r="20" spans="1:7" x14ac:dyDescent="0.35">
      <c r="A20" s="27" t="s">
        <v>42</v>
      </c>
      <c r="B20" s="42">
        <v>100000</v>
      </c>
      <c r="D20" s="64" t="s">
        <v>62</v>
      </c>
      <c r="E20" s="68"/>
    </row>
    <row r="21" spans="1:7" x14ac:dyDescent="0.35">
      <c r="A21" s="27" t="s">
        <v>43</v>
      </c>
      <c r="B21" s="43">
        <f>B17*SQRT(B20)*B19*E3</f>
        <v>4449.9831854176709</v>
      </c>
      <c r="C21" t="s">
        <v>45</v>
      </c>
      <c r="D21" s="64" t="s">
        <v>67</v>
      </c>
      <c r="E21" s="68"/>
    </row>
    <row r="22" spans="1:7" ht="14.6" thickBot="1" x14ac:dyDescent="0.4">
      <c r="A22" s="28" t="s">
        <v>44</v>
      </c>
      <c r="B22" s="44">
        <f>B21*400/1000000</f>
        <v>1.7799932741670683</v>
      </c>
      <c r="C22" t="s">
        <v>46</v>
      </c>
      <c r="D22" s="65" t="s">
        <v>66</v>
      </c>
      <c r="E22" s="69"/>
    </row>
    <row r="23" spans="1:7" ht="14.6" thickBot="1" x14ac:dyDescent="0.4"/>
    <row r="24" spans="1:7" x14ac:dyDescent="0.35">
      <c r="A24" s="70" t="s">
        <v>68</v>
      </c>
      <c r="B24" s="71"/>
      <c r="C24" s="71"/>
      <c r="D24" s="71"/>
      <c r="E24" s="71"/>
      <c r="F24" s="71"/>
      <c r="G24" s="72"/>
    </row>
    <row r="25" spans="1:7" x14ac:dyDescent="0.35">
      <c r="A25" s="73"/>
      <c r="B25" s="74"/>
      <c r="C25" s="74"/>
      <c r="D25" s="74"/>
      <c r="E25" s="74"/>
      <c r="F25" s="74"/>
      <c r="G25" s="75"/>
    </row>
    <row r="26" spans="1:7" ht="14.6" thickBot="1" x14ac:dyDescent="0.4">
      <c r="A26" s="76"/>
      <c r="B26" s="77"/>
      <c r="C26" s="77"/>
      <c r="D26" s="77"/>
      <c r="E26" s="77"/>
      <c r="F26" s="77"/>
      <c r="G26" s="78"/>
    </row>
  </sheetData>
  <mergeCells count="20">
    <mergeCell ref="D19:E19"/>
    <mergeCell ref="D20:E20"/>
    <mergeCell ref="D21:E21"/>
    <mergeCell ref="D22:E22"/>
    <mergeCell ref="A24:G26"/>
    <mergeCell ref="D16:E16"/>
    <mergeCell ref="D17:E17"/>
    <mergeCell ref="F11:G11"/>
    <mergeCell ref="F12:G12"/>
    <mergeCell ref="F14:G14"/>
    <mergeCell ref="F13:G13"/>
    <mergeCell ref="F15:G15"/>
    <mergeCell ref="F16:G16"/>
    <mergeCell ref="F17:G17"/>
    <mergeCell ref="D15:E15"/>
    <mergeCell ref="A1:B2"/>
    <mergeCell ref="D11:E11"/>
    <mergeCell ref="D12:E12"/>
    <mergeCell ref="D13:E13"/>
    <mergeCell ref="D14:E14"/>
  </mergeCells>
  <phoneticPr fontId="3" type="noConversion"/>
  <conditionalFormatting sqref="B11:B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zoomScaleNormal="100" workbookViewId="0">
      <selection activeCell="G22" sqref="G22"/>
    </sheetView>
  </sheetViews>
  <sheetFormatPr defaultRowHeight="14.15" x14ac:dyDescent="0.35"/>
  <cols>
    <col min="1" max="1" width="16.5703125" bestFit="1" customWidth="1"/>
    <col min="2" max="2" width="12.42578125" bestFit="1" customWidth="1"/>
    <col min="3" max="3" width="12.28515625" bestFit="1" customWidth="1"/>
    <col min="4" max="4" width="11.85546875" bestFit="1" customWidth="1"/>
    <col min="7" max="7" width="17.640625" bestFit="1" customWidth="1"/>
    <col min="9" max="9" width="14.92578125" customWidth="1"/>
  </cols>
  <sheetData>
    <row r="1" spans="1:12" ht="25.75" customHeight="1" x14ac:dyDescent="0.35">
      <c r="A1" s="45" t="s">
        <v>3</v>
      </c>
      <c r="B1" s="46"/>
      <c r="C1" s="46"/>
      <c r="D1" s="46" t="s">
        <v>6</v>
      </c>
      <c r="E1" s="51"/>
      <c r="G1" s="45" t="s">
        <v>19</v>
      </c>
      <c r="H1" s="46"/>
      <c r="I1" s="46"/>
      <c r="J1" s="46" t="s">
        <v>20</v>
      </c>
      <c r="K1" s="51"/>
    </row>
    <row r="2" spans="1:12" x14ac:dyDescent="0.35">
      <c r="A2" s="4" t="s">
        <v>1</v>
      </c>
      <c r="B2" s="2" t="s">
        <v>0</v>
      </c>
      <c r="C2" s="2" t="s">
        <v>2</v>
      </c>
      <c r="D2" s="52">
        <f>SQRT(4*1.38*1E-23*A3*B3*C3)*1000000</f>
        <v>0.26988219652285328</v>
      </c>
      <c r="E2" s="53"/>
      <c r="G2" s="4" t="s">
        <v>1</v>
      </c>
      <c r="H2" s="2" t="s">
        <v>0</v>
      </c>
      <c r="I2" s="2" t="s">
        <v>2</v>
      </c>
      <c r="J2" s="52">
        <f>SQRT(4*1.38*1E-23*H3*I3/G3)*1000000000000</f>
        <v>1.286856635371633E-3</v>
      </c>
      <c r="K2" s="53"/>
    </row>
    <row r="3" spans="1:12" ht="14.6" thickBot="1" x14ac:dyDescent="0.4">
      <c r="A3" s="12">
        <v>45.5</v>
      </c>
      <c r="B3" s="13">
        <v>290</v>
      </c>
      <c r="C3" s="11">
        <v>100000</v>
      </c>
      <c r="D3" s="54"/>
      <c r="E3" s="55"/>
      <c r="G3" s="12">
        <v>10000000000</v>
      </c>
      <c r="H3" s="13">
        <v>300</v>
      </c>
      <c r="I3" s="11">
        <v>1</v>
      </c>
      <c r="J3" s="54"/>
      <c r="K3" s="55"/>
    </row>
    <row r="5" spans="1:12" ht="14.6" thickBot="1" x14ac:dyDescent="0.4"/>
    <row r="6" spans="1:12" ht="24" customHeight="1" x14ac:dyDescent="0.35">
      <c r="A6" s="45" t="s">
        <v>11</v>
      </c>
      <c r="B6" s="46"/>
      <c r="C6" s="46"/>
      <c r="D6" s="46" t="s">
        <v>5</v>
      </c>
      <c r="E6" s="51"/>
      <c r="G6" s="18" t="s">
        <v>24</v>
      </c>
      <c r="H6" s="19"/>
    </row>
    <row r="7" spans="1:12" x14ac:dyDescent="0.35">
      <c r="A7" s="4" t="s">
        <v>1</v>
      </c>
      <c r="B7" s="2" t="s">
        <v>0</v>
      </c>
      <c r="C7" s="2"/>
      <c r="D7" s="52">
        <f>SQRT(4*1.38*1E-23*A8*B8)*1000000000</f>
        <v>1.200299962509372</v>
      </c>
      <c r="E7" s="53"/>
      <c r="G7" s="20" t="s">
        <v>21</v>
      </c>
      <c r="H7" s="22">
        <v>0.38800000000000001</v>
      </c>
    </row>
    <row r="8" spans="1:12" ht="14.6" thickBot="1" x14ac:dyDescent="0.4">
      <c r="A8" s="12">
        <v>90</v>
      </c>
      <c r="B8" s="13">
        <v>290</v>
      </c>
      <c r="C8" s="5"/>
      <c r="D8" s="54"/>
      <c r="E8" s="55"/>
      <c r="G8" s="20" t="s">
        <v>22</v>
      </c>
      <c r="H8" s="22">
        <v>0.72</v>
      </c>
    </row>
    <row r="9" spans="1:12" ht="14.6" thickBot="1" x14ac:dyDescent="0.4">
      <c r="G9" s="21" t="s">
        <v>23</v>
      </c>
      <c r="H9" s="23">
        <f>SQRT(H7^2+H8^2)</f>
        <v>0.81788996814975057</v>
      </c>
    </row>
    <row r="11" spans="1:12" ht="14.6" thickBot="1" x14ac:dyDescent="0.4"/>
    <row r="12" spans="1:12" ht="24.45" customHeight="1" x14ac:dyDescent="0.35">
      <c r="A12" s="45" t="s">
        <v>7</v>
      </c>
      <c r="B12" s="46"/>
      <c r="C12" s="46"/>
      <c r="D12" s="46" t="s">
        <v>8</v>
      </c>
      <c r="E12" s="51"/>
      <c r="G12" s="45" t="s">
        <v>27</v>
      </c>
      <c r="H12" s="46"/>
      <c r="I12" s="46"/>
      <c r="J12" s="46"/>
      <c r="K12" s="46" t="s">
        <v>6</v>
      </c>
      <c r="L12" s="51"/>
    </row>
    <row r="13" spans="1:12" x14ac:dyDescent="0.35">
      <c r="A13" s="56" t="s">
        <v>4</v>
      </c>
      <c r="B13" s="57"/>
      <c r="C13" s="2" t="s">
        <v>0</v>
      </c>
      <c r="D13" s="52">
        <f>(A14*A14/1000000000000000000)/(4*1.38*1E-23*C14)</f>
        <v>18.69121689155423</v>
      </c>
      <c r="E13" s="53"/>
      <c r="F13" s="20"/>
      <c r="G13" s="4" t="s">
        <v>1</v>
      </c>
      <c r="H13" s="2" t="s">
        <v>0</v>
      </c>
      <c r="I13" s="2" t="s">
        <v>2</v>
      </c>
      <c r="J13" t="s">
        <v>26</v>
      </c>
      <c r="K13" s="52">
        <f>SQRT(4*1.38*1E-23*G14*H14*I14)*1000000*J14</f>
        <v>0.71485339755784882</v>
      </c>
      <c r="L13" s="53"/>
    </row>
    <row r="14" spans="1:12" ht="14.6" thickBot="1" x14ac:dyDescent="0.4">
      <c r="A14" s="58">
        <v>0.54700000000000004</v>
      </c>
      <c r="B14" s="59"/>
      <c r="C14" s="11">
        <v>290</v>
      </c>
      <c r="D14" s="54"/>
      <c r="E14" s="55"/>
      <c r="G14" s="12">
        <v>250</v>
      </c>
      <c r="H14" s="13">
        <v>290</v>
      </c>
      <c r="I14" s="11">
        <v>100000</v>
      </c>
      <c r="J14" s="25">
        <v>1.1299999999999999</v>
      </c>
      <c r="K14" s="54"/>
      <c r="L14" s="55"/>
    </row>
    <row r="16" spans="1:12" ht="14.6" thickBot="1" x14ac:dyDescent="0.4"/>
    <row r="17" spans="1:7" ht="18" x14ac:dyDescent="0.35">
      <c r="A17" s="45" t="s">
        <v>9</v>
      </c>
      <c r="B17" s="46"/>
      <c r="C17" s="46"/>
      <c r="D17" s="46" t="s">
        <v>5</v>
      </c>
      <c r="E17" s="51"/>
      <c r="F17" s="6"/>
      <c r="G17" s="6"/>
    </row>
    <row r="18" spans="1:7" x14ac:dyDescent="0.35">
      <c r="A18" s="4" t="s">
        <v>2</v>
      </c>
      <c r="B18" s="2" t="s">
        <v>10</v>
      </c>
      <c r="C18" s="2"/>
      <c r="D18" s="47">
        <f>B19/SQRT(A19)</f>
        <v>2.08710325571113</v>
      </c>
      <c r="E18" s="48"/>
      <c r="F18" s="3"/>
      <c r="G18" s="7"/>
    </row>
    <row r="19" spans="1:7" ht="14.6" thickBot="1" x14ac:dyDescent="0.4">
      <c r="A19" s="14">
        <v>100000</v>
      </c>
      <c r="B19" s="15">
        <v>660</v>
      </c>
      <c r="C19" s="5"/>
      <c r="D19" s="49"/>
      <c r="E19" s="50"/>
      <c r="F19" s="3"/>
      <c r="G19" s="7"/>
    </row>
    <row r="23" spans="1:7" ht="14.6" thickBot="1" x14ac:dyDescent="0.4">
      <c r="A23" s="2" t="s">
        <v>12</v>
      </c>
      <c r="B23" s="2" t="s">
        <v>0</v>
      </c>
      <c r="C23" s="2" t="s">
        <v>17</v>
      </c>
    </row>
    <row r="24" spans="1:7" ht="14.6" thickBot="1" x14ac:dyDescent="0.4">
      <c r="A24" s="8">
        <v>2</v>
      </c>
      <c r="B24" s="9">
        <v>300</v>
      </c>
      <c r="C24" s="10">
        <v>50</v>
      </c>
    </row>
    <row r="25" spans="1:7" x14ac:dyDescent="0.35">
      <c r="A25" s="2" t="s">
        <v>13</v>
      </c>
      <c r="B25" s="17">
        <f>10^(A24/10)</f>
        <v>1.5848931924611136</v>
      </c>
      <c r="C25" s="2"/>
    </row>
    <row r="26" spans="1:7" x14ac:dyDescent="0.35">
      <c r="A26" s="2" t="s">
        <v>14</v>
      </c>
      <c r="B26" s="16">
        <f>(B25-1)*B24*1.38*1E-23</f>
        <v>2.4214578167890102E-21</v>
      </c>
      <c r="C26" s="2"/>
    </row>
    <row r="27" spans="1:7" x14ac:dyDescent="0.35">
      <c r="A27" s="2" t="s">
        <v>16</v>
      </c>
      <c r="B27" s="16">
        <f>B26*C24</f>
        <v>1.2107289083945051E-19</v>
      </c>
      <c r="C27" s="2"/>
    </row>
    <row r="28" spans="1:7" x14ac:dyDescent="0.35">
      <c r="A28" s="2" t="s">
        <v>15</v>
      </c>
      <c r="B28" s="16">
        <f>SQRT(B27)*1000000000</f>
        <v>0.34795530005943365</v>
      </c>
      <c r="C28" s="2" t="s">
        <v>18</v>
      </c>
    </row>
  </sheetData>
  <mergeCells count="20">
    <mergeCell ref="K13:L14"/>
    <mergeCell ref="K12:L12"/>
    <mergeCell ref="G12:J12"/>
    <mergeCell ref="G1:I1"/>
    <mergeCell ref="J1:K1"/>
    <mergeCell ref="J2:K3"/>
    <mergeCell ref="A17:C17"/>
    <mergeCell ref="D18:E19"/>
    <mergeCell ref="D17:E17"/>
    <mergeCell ref="D7:E8"/>
    <mergeCell ref="A1:C1"/>
    <mergeCell ref="D1:E1"/>
    <mergeCell ref="D2:E3"/>
    <mergeCell ref="A6:C6"/>
    <mergeCell ref="D6:E6"/>
    <mergeCell ref="A12:C12"/>
    <mergeCell ref="D12:E12"/>
    <mergeCell ref="D13:E14"/>
    <mergeCell ref="A13:B13"/>
    <mergeCell ref="A14:B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运算放大器噪声计算</vt:lpstr>
      <vt:lpstr>电阻热噪声计算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Floydfish</dc:creator>
  <cp:lastModifiedBy>Fish Floyd</cp:lastModifiedBy>
  <dcterms:created xsi:type="dcterms:W3CDTF">2015-06-05T18:19:34Z</dcterms:created>
  <dcterms:modified xsi:type="dcterms:W3CDTF">2024-01-31T11:47:43Z</dcterms:modified>
</cp:coreProperties>
</file>