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CIS 300\"/>
    </mc:Choice>
  </mc:AlternateContent>
  <bookViews>
    <workbookView xWindow="0" yWindow="0" windowWidth="28800" windowHeight="12375" activeTab="1"/>
  </bookViews>
  <sheets>
    <sheet name="Model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7" i="1" s="1"/>
  <c r="D31" i="1"/>
  <c r="C38" i="1"/>
  <c r="C25" i="1"/>
  <c r="D25" i="1" s="1"/>
  <c r="E25" i="1" l="1"/>
  <c r="E26" i="1"/>
  <c r="D28" i="1"/>
  <c r="D26" i="1"/>
  <c r="D27" i="1" s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C4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D24" i="1"/>
  <c r="E24" i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C24" i="1"/>
  <c r="C35" i="1"/>
  <c r="C31" i="1"/>
  <c r="C32" i="1" s="1"/>
  <c r="C28" i="1"/>
  <c r="C29" i="1" s="1"/>
  <c r="C36" i="1" s="1"/>
  <c r="E27" i="1" l="1"/>
  <c r="E32" i="1" s="1"/>
  <c r="C44" i="1"/>
  <c r="C39" i="1"/>
  <c r="F25" i="1"/>
  <c r="F26" i="1"/>
  <c r="F27" i="1" s="1"/>
  <c r="E28" i="1"/>
  <c r="D29" i="1"/>
  <c r="D32" i="1"/>
  <c r="C30" i="1"/>
  <c r="C37" i="1" s="1"/>
  <c r="D43" i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D34" i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E23" i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D23" i="1"/>
  <c r="E3" i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D3" i="1"/>
  <c r="C41" i="1" l="1"/>
  <c r="G25" i="1"/>
  <c r="G26" i="1"/>
  <c r="G27" i="1" s="1"/>
  <c r="F28" i="1"/>
  <c r="D36" i="1"/>
  <c r="D30" i="1"/>
  <c r="D37" i="1" s="1"/>
  <c r="F32" i="1"/>
  <c r="E29" i="1"/>
  <c r="D44" i="1"/>
  <c r="D39" i="1"/>
  <c r="E44" i="1"/>
  <c r="E39" i="1"/>
  <c r="D35" i="1"/>
  <c r="D38" i="1" s="1"/>
  <c r="H25" i="1" l="1"/>
  <c r="H26" i="1"/>
  <c r="H27" i="1" s="1"/>
  <c r="G28" i="1"/>
  <c r="E30" i="1"/>
  <c r="E37" i="1" s="1"/>
  <c r="E36" i="1"/>
  <c r="F29" i="1"/>
  <c r="G32" i="1"/>
  <c r="F39" i="1"/>
  <c r="F44" i="1"/>
  <c r="D41" i="1"/>
  <c r="I25" i="1" l="1"/>
  <c r="I26" i="1"/>
  <c r="I27" i="1" s="1"/>
  <c r="H28" i="1"/>
  <c r="G29" i="1"/>
  <c r="H32" i="1"/>
  <c r="F36" i="1"/>
  <c r="F30" i="1"/>
  <c r="F37" i="1" s="1"/>
  <c r="G44" i="1"/>
  <c r="G39" i="1"/>
  <c r="E35" i="1"/>
  <c r="E38" i="1" s="1"/>
  <c r="J25" i="1" l="1"/>
  <c r="J26" i="1"/>
  <c r="J27" i="1" s="1"/>
  <c r="I28" i="1"/>
  <c r="G36" i="1"/>
  <c r="G30" i="1"/>
  <c r="G37" i="1" s="1"/>
  <c r="H29" i="1"/>
  <c r="I32" i="1"/>
  <c r="H39" i="1"/>
  <c r="H44" i="1"/>
  <c r="E41" i="1"/>
  <c r="K25" i="1" l="1"/>
  <c r="K26" i="1"/>
  <c r="K27" i="1" s="1"/>
  <c r="J28" i="1"/>
  <c r="I29" i="1"/>
  <c r="H36" i="1"/>
  <c r="H30" i="1"/>
  <c r="H37" i="1" s="1"/>
  <c r="I44" i="1"/>
  <c r="I39" i="1"/>
  <c r="F35" i="1"/>
  <c r="F38" i="1" s="1"/>
  <c r="L25" i="1" l="1"/>
  <c r="L26" i="1"/>
  <c r="L27" i="1" s="1"/>
  <c r="K28" i="1"/>
  <c r="J32" i="1"/>
  <c r="J39" i="1" s="1"/>
  <c r="I30" i="1"/>
  <c r="I37" i="1" s="1"/>
  <c r="I36" i="1"/>
  <c r="J29" i="1"/>
  <c r="F41" i="1"/>
  <c r="M25" i="1" l="1"/>
  <c r="M26" i="1"/>
  <c r="M27" i="1" s="1"/>
  <c r="L28" i="1"/>
  <c r="J44" i="1"/>
  <c r="K32" i="1"/>
  <c r="K44" i="1" s="1"/>
  <c r="K29" i="1"/>
  <c r="J36" i="1"/>
  <c r="J30" i="1"/>
  <c r="J37" i="1" s="1"/>
  <c r="G35" i="1"/>
  <c r="G38" i="1" s="1"/>
  <c r="N25" i="1" l="1"/>
  <c r="N26" i="1"/>
  <c r="N27" i="1" s="1"/>
  <c r="M28" i="1"/>
  <c r="K39" i="1"/>
  <c r="L32" i="1"/>
  <c r="L39" i="1" s="1"/>
  <c r="L29" i="1"/>
  <c r="K36" i="1"/>
  <c r="K30" i="1"/>
  <c r="K37" i="1" s="1"/>
  <c r="G41" i="1"/>
  <c r="O25" i="1" l="1"/>
  <c r="O26" i="1"/>
  <c r="O27" i="1" s="1"/>
  <c r="N28" i="1"/>
  <c r="L44" i="1"/>
  <c r="M32" i="1"/>
  <c r="M44" i="1" s="1"/>
  <c r="M29" i="1"/>
  <c r="L36" i="1"/>
  <c r="L30" i="1"/>
  <c r="L37" i="1" s="1"/>
  <c r="H35" i="1"/>
  <c r="H38" i="1" s="1"/>
  <c r="P25" i="1" l="1"/>
  <c r="P26" i="1"/>
  <c r="P27" i="1" s="1"/>
  <c r="O28" i="1"/>
  <c r="M39" i="1"/>
  <c r="N32" i="1"/>
  <c r="N39" i="1" s="1"/>
  <c r="M30" i="1"/>
  <c r="M37" i="1" s="1"/>
  <c r="M36" i="1"/>
  <c r="N29" i="1"/>
  <c r="H41" i="1"/>
  <c r="Q25" i="1" l="1"/>
  <c r="Q26" i="1"/>
  <c r="Q27" i="1" s="1"/>
  <c r="P28" i="1"/>
  <c r="N44" i="1"/>
  <c r="O32" i="1"/>
  <c r="O39" i="1" s="1"/>
  <c r="O29" i="1"/>
  <c r="N36" i="1"/>
  <c r="N30" i="1"/>
  <c r="N37" i="1" s="1"/>
  <c r="I35" i="1"/>
  <c r="I38" i="1" s="1"/>
  <c r="R25" i="1" l="1"/>
  <c r="R26" i="1"/>
  <c r="R27" i="1" s="1"/>
  <c r="Q28" i="1"/>
  <c r="O44" i="1"/>
  <c r="P32" i="1"/>
  <c r="P39" i="1" s="1"/>
  <c r="P29" i="1"/>
  <c r="O36" i="1"/>
  <c r="O30" i="1"/>
  <c r="O37" i="1" s="1"/>
  <c r="I41" i="1"/>
  <c r="S25" i="1" l="1"/>
  <c r="S26" i="1"/>
  <c r="S27" i="1" s="1"/>
  <c r="R28" i="1"/>
  <c r="P44" i="1"/>
  <c r="Q32" i="1"/>
  <c r="Q39" i="1" s="1"/>
  <c r="R32" i="1"/>
  <c r="Q29" i="1"/>
  <c r="P36" i="1"/>
  <c r="P30" i="1"/>
  <c r="P37" i="1" s="1"/>
  <c r="J35" i="1"/>
  <c r="J38" i="1" s="1"/>
  <c r="T25" i="1" l="1"/>
  <c r="T26" i="1"/>
  <c r="T27" i="1" s="1"/>
  <c r="S28" i="1"/>
  <c r="Q44" i="1"/>
  <c r="Q30" i="1"/>
  <c r="Q37" i="1" s="1"/>
  <c r="Q36" i="1"/>
  <c r="R29" i="1"/>
  <c r="S32" i="1"/>
  <c r="R39" i="1"/>
  <c r="R44" i="1"/>
  <c r="J41" i="1"/>
  <c r="U25" i="1" l="1"/>
  <c r="U26" i="1"/>
  <c r="U27" i="1" s="1"/>
  <c r="T28" i="1"/>
  <c r="R36" i="1"/>
  <c r="R30" i="1"/>
  <c r="R37" i="1" s="1"/>
  <c r="S29" i="1"/>
  <c r="T32" i="1"/>
  <c r="S44" i="1"/>
  <c r="S39" i="1"/>
  <c r="K35" i="1"/>
  <c r="K38" i="1" s="1"/>
  <c r="V25" i="1" l="1"/>
  <c r="V26" i="1"/>
  <c r="V27" i="1" s="1"/>
  <c r="U28" i="1"/>
  <c r="T29" i="1"/>
  <c r="U32" i="1"/>
  <c r="S36" i="1"/>
  <c r="S30" i="1"/>
  <c r="S37" i="1" s="1"/>
  <c r="T39" i="1"/>
  <c r="T44" i="1"/>
  <c r="K41" i="1"/>
  <c r="W25" i="1" l="1"/>
  <c r="W26" i="1"/>
  <c r="W27" i="1" s="1"/>
  <c r="V28" i="1"/>
  <c r="T36" i="1"/>
  <c r="T30" i="1"/>
  <c r="T37" i="1" s="1"/>
  <c r="V32" i="1"/>
  <c r="U29" i="1"/>
  <c r="U44" i="1"/>
  <c r="U39" i="1"/>
  <c r="L35" i="1"/>
  <c r="L38" i="1" s="1"/>
  <c r="X25" i="1" l="1"/>
  <c r="X26" i="1"/>
  <c r="X27" i="1" s="1"/>
  <c r="W28" i="1"/>
  <c r="U30" i="1"/>
  <c r="U37" i="1" s="1"/>
  <c r="U36" i="1"/>
  <c r="V29" i="1"/>
  <c r="W32" i="1"/>
  <c r="V39" i="1"/>
  <c r="V44" i="1"/>
  <c r="L41" i="1"/>
  <c r="Y25" i="1" l="1"/>
  <c r="Y26" i="1"/>
  <c r="Y27" i="1" s="1"/>
  <c r="X28" i="1"/>
  <c r="W29" i="1"/>
  <c r="X32" i="1"/>
  <c r="V36" i="1"/>
  <c r="V30" i="1"/>
  <c r="V37" i="1" s="1"/>
  <c r="W44" i="1"/>
  <c r="W39" i="1"/>
  <c r="M35" i="1"/>
  <c r="M38" i="1" s="1"/>
  <c r="Z25" i="1" l="1"/>
  <c r="Z26" i="1"/>
  <c r="Z27" i="1" s="1"/>
  <c r="Y28" i="1"/>
  <c r="W36" i="1"/>
  <c r="W30" i="1"/>
  <c r="W37" i="1" s="1"/>
  <c r="X29" i="1"/>
  <c r="Y32" i="1"/>
  <c r="X39" i="1"/>
  <c r="X44" i="1"/>
  <c r="M41" i="1"/>
  <c r="AA25" i="1" l="1"/>
  <c r="AA26" i="1"/>
  <c r="AA27" i="1" s="1"/>
  <c r="Z28" i="1"/>
  <c r="Y29" i="1"/>
  <c r="X36" i="1"/>
  <c r="X30" i="1"/>
  <c r="X37" i="1" s="1"/>
  <c r="Y44" i="1"/>
  <c r="Y39" i="1"/>
  <c r="N35" i="1"/>
  <c r="N38" i="1" s="1"/>
  <c r="AB25" i="1" l="1"/>
  <c r="AB26" i="1"/>
  <c r="AB27" i="1" s="1"/>
  <c r="AA28" i="1"/>
  <c r="Z32" i="1"/>
  <c r="Z39" i="1" s="1"/>
  <c r="Y30" i="1"/>
  <c r="Y37" i="1" s="1"/>
  <c r="Y36" i="1"/>
  <c r="Z29" i="1"/>
  <c r="N41" i="1"/>
  <c r="AC25" i="1" l="1"/>
  <c r="AC26" i="1"/>
  <c r="AC27" i="1" s="1"/>
  <c r="AB28" i="1"/>
  <c r="Z44" i="1"/>
  <c r="AA32" i="1"/>
  <c r="AA44" i="1" s="1"/>
  <c r="AA29" i="1"/>
  <c r="Z36" i="1"/>
  <c r="Z30" i="1"/>
  <c r="Z37" i="1" s="1"/>
  <c r="O35" i="1"/>
  <c r="O38" i="1" s="1"/>
  <c r="AD25" i="1" l="1"/>
  <c r="AD26" i="1"/>
  <c r="AD27" i="1" s="1"/>
  <c r="AC28" i="1"/>
  <c r="AA39" i="1"/>
  <c r="AB32" i="1"/>
  <c r="AB44" i="1" s="1"/>
  <c r="AB29" i="1"/>
  <c r="AA36" i="1"/>
  <c r="AA30" i="1"/>
  <c r="AA37" i="1" s="1"/>
  <c r="O41" i="1"/>
  <c r="AE25" i="1" l="1"/>
  <c r="AE26" i="1"/>
  <c r="AE27" i="1" s="1"/>
  <c r="AD28" i="1"/>
  <c r="AB39" i="1"/>
  <c r="AC32" i="1"/>
  <c r="AC39" i="1" s="1"/>
  <c r="AD32" i="1"/>
  <c r="AC29" i="1"/>
  <c r="AB36" i="1"/>
  <c r="AB30" i="1"/>
  <c r="AB37" i="1" s="1"/>
  <c r="P35" i="1"/>
  <c r="P38" i="1" s="1"/>
  <c r="AF25" i="1" l="1"/>
  <c r="AF28" i="1" s="1"/>
  <c r="AF26" i="1"/>
  <c r="AF27" i="1" s="1"/>
  <c r="AE28" i="1"/>
  <c r="AC44" i="1"/>
  <c r="AC30" i="1"/>
  <c r="AC37" i="1" s="1"/>
  <c r="AC36" i="1"/>
  <c r="AD29" i="1"/>
  <c r="AE32" i="1"/>
  <c r="AD39" i="1"/>
  <c r="AD44" i="1"/>
  <c r="P41" i="1"/>
  <c r="AD36" i="1" l="1"/>
  <c r="AD30" i="1"/>
  <c r="AD37" i="1" s="1"/>
  <c r="AF29" i="1"/>
  <c r="AE29" i="1"/>
  <c r="AF32" i="1"/>
  <c r="AF39" i="1" s="1"/>
  <c r="AE44" i="1"/>
  <c r="AE39" i="1"/>
  <c r="Q35" i="1"/>
  <c r="Q38" i="1" s="1"/>
  <c r="AF44" i="1" l="1"/>
  <c r="C45" i="1" s="1"/>
  <c r="AF36" i="1"/>
  <c r="AF30" i="1"/>
  <c r="AF37" i="1" s="1"/>
  <c r="AE36" i="1"/>
  <c r="AE30" i="1"/>
  <c r="AE37" i="1" s="1"/>
  <c r="Q41" i="1"/>
  <c r="C46" i="1" l="1"/>
  <c r="C47" i="1"/>
  <c r="B21" i="1" s="1"/>
  <c r="R35" i="1"/>
  <c r="R38" i="1" s="1"/>
  <c r="R41" i="1" l="1"/>
  <c r="S35" i="1" l="1"/>
  <c r="S38" i="1" s="1"/>
  <c r="S41" i="1" l="1"/>
  <c r="T35" i="1" l="1"/>
  <c r="T38" i="1" s="1"/>
  <c r="T41" i="1" l="1"/>
  <c r="U35" i="1" l="1"/>
  <c r="U38" i="1" s="1"/>
  <c r="U41" i="1" l="1"/>
  <c r="V35" i="1" l="1"/>
  <c r="V38" i="1" s="1"/>
  <c r="V41" i="1" l="1"/>
  <c r="W35" i="1" l="1"/>
  <c r="W38" i="1" s="1"/>
  <c r="W41" i="1" l="1"/>
  <c r="X35" i="1" l="1"/>
  <c r="X38" i="1" s="1"/>
  <c r="X41" i="1" l="1"/>
  <c r="Y35" i="1" l="1"/>
  <c r="Y38" i="1" s="1"/>
  <c r="Y41" i="1" l="1"/>
  <c r="Z35" i="1" l="1"/>
  <c r="Z38" i="1" s="1"/>
  <c r="Z41" i="1" l="1"/>
  <c r="AA35" i="1" l="1"/>
  <c r="AA38" i="1" s="1"/>
  <c r="AA41" i="1" l="1"/>
  <c r="AB35" i="1" l="1"/>
  <c r="AB38" i="1" s="1"/>
  <c r="AB41" i="1" l="1"/>
  <c r="AC35" i="1" l="1"/>
  <c r="AC38" i="1" s="1"/>
  <c r="AC41" i="1" l="1"/>
  <c r="AD35" i="1" l="1"/>
  <c r="AD38" i="1" s="1"/>
  <c r="AD41" i="1" l="1"/>
  <c r="AE35" i="1" l="1"/>
  <c r="AE38" i="1" s="1"/>
  <c r="AE41" i="1" l="1"/>
  <c r="AF35" i="1" l="1"/>
  <c r="AF38" i="1" s="1"/>
  <c r="AF41" i="1" l="1"/>
  <c r="B20" i="1" l="1"/>
</calcChain>
</file>

<file path=xl/sharedStrings.xml><?xml version="1.0" encoding="utf-8"?>
<sst xmlns="http://schemas.openxmlformats.org/spreadsheetml/2006/main" count="60" uniqueCount="41">
  <si>
    <t>TEACHERS PENSION FUND</t>
  </si>
  <si>
    <t>CONSTANTS</t>
  </si>
  <si>
    <t>Cost of Living Adjustment</t>
  </si>
  <si>
    <t>INPUTS</t>
  </si>
  <si>
    <t>SUMMARY OF KEY RESULTS</t>
  </si>
  <si>
    <t>CALCULATIONS</t>
  </si>
  <si>
    <t>Long Term Rate of Return</t>
  </si>
  <si>
    <t>Productivity Factor</t>
  </si>
  <si>
    <t>Retiree Years of Service</t>
  </si>
  <si>
    <t>Average Teacher Salary</t>
  </si>
  <si>
    <t>Number of Active Teachers</t>
  </si>
  <si>
    <t>Number of New Retirees</t>
  </si>
  <si>
    <t>Retiree Rate</t>
  </si>
  <si>
    <t>Mortality Rate</t>
  </si>
  <si>
    <t>Number of Retirees</t>
  </si>
  <si>
    <t>NA</t>
  </si>
  <si>
    <t>Total Teacher Compensation</t>
  </si>
  <si>
    <t>Employee Contribution to Fund</t>
  </si>
  <si>
    <t>Average Increase in Teacher Salary</t>
  </si>
  <si>
    <t>Expected Average Final Salary</t>
  </si>
  <si>
    <t>Final Salary Give Back</t>
  </si>
  <si>
    <t>Average Retiree Benefit</t>
  </si>
  <si>
    <t>Expected Benefits Payout</t>
  </si>
  <si>
    <t>State Contribution Factor</t>
  </si>
  <si>
    <t>State Contribution to Fund</t>
  </si>
  <si>
    <t>Expected Administrative Expense</t>
  </si>
  <si>
    <t>FUND BALANCE STATEMENT</t>
  </si>
  <si>
    <t>Beginning Balance</t>
  </si>
  <si>
    <t>Add: Employee Contribution</t>
  </si>
  <si>
    <t>Add: State Contribution</t>
  </si>
  <si>
    <t>Add: Income on Investments</t>
  </si>
  <si>
    <t>Less: Benefits Payout</t>
  </si>
  <si>
    <t>Less: Administrative Expenses</t>
  </si>
  <si>
    <t>Ending Balance</t>
  </si>
  <si>
    <t>Employee Contribution Rate</t>
  </si>
  <si>
    <t>FUND LIABILITY</t>
  </si>
  <si>
    <t>Net Present Value of Payouts</t>
  </si>
  <si>
    <t>Ratio of Assets to Liability NPV</t>
  </si>
  <si>
    <t>NPV of Unfunded Liability</t>
  </si>
  <si>
    <t>Rate of return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</si>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</sst>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#,##0.0_);\(#,##0.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4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4" fillId="0" borderId="0" xfId="0" applyFont="1"/>
    <xf numFmtId="0" fontId="5" fillId="0" borderId="0" xfId="0" applyFont="1"/>
    <xf numFmtId="0" fontId="0" fillId="0" borderId="1" xfId="0" applyBorder="1"/>
    <xf numFmtId="37" fontId="0" fillId="0" borderId="0" xfId="1" applyNumberFormat="1" applyFont="1"/>
    <xf numFmtId="44" fontId="2" fillId="0" borderId="0" xfId="1" applyFont="1" applyAlignment="1">
      <alignment horizontal="center"/>
    </xf>
    <xf numFmtId="165" fontId="0" fillId="0" borderId="1" xfId="1" applyNumberFormat="1" applyFont="1" applyFill="1" applyBorder="1"/>
    <xf numFmtId="6" fontId="0" fillId="0" borderId="0" xfId="0" applyNumberFormat="1"/>
    <xf numFmtId="164" fontId="0" fillId="0" borderId="1" xfId="1" applyNumberFormat="1" applyFont="1" applyFill="1" applyBorder="1" applyAlignment="1">
      <alignment horizontal="center"/>
    </xf>
    <xf numFmtId="9" fontId="0" fillId="0" borderId="1" xfId="0" applyNumberFormat="1" applyBorder="1"/>
    <xf numFmtId="44" fontId="0" fillId="0" borderId="0" xfId="0" applyNumberFormat="1"/>
    <xf numFmtId="164" fontId="0" fillId="0" borderId="1" xfId="0" applyNumberFormat="1" applyBorder="1"/>
    <xf numFmtId="6" fontId="0" fillId="0" borderId="0" xfId="0" applyNumberFormat="1" applyBorder="1"/>
    <xf numFmtId="164" fontId="0" fillId="0" borderId="0" xfId="0" applyNumberFormat="1" applyBorder="1"/>
    <xf numFmtId="10" fontId="0" fillId="0" borderId="0" xfId="2" applyNumberFormat="1" applyFont="1" applyBorder="1"/>
    <xf numFmtId="2" fontId="0" fillId="0" borderId="0" xfId="0" applyNumberFormat="1"/>
    <xf numFmtId="0" fontId="0" fillId="0" borderId="0" xfId="0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Fund</a:t>
            </a:r>
            <a:r>
              <a:rPr lang="en-US" baseline="0"/>
              <a:t> Assets to NPV of Fund Liabilities</a:t>
            </a:r>
            <a:endParaRPr lang="en-US"/>
          </a:p>
        </c:rich>
      </c:tx>
      <c:layout>
        <c:manualLayout>
          <c:xMode val="edge"/>
          <c:yMode val="edge"/>
          <c:x val="0.1515833333333333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 formatCode="0.0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65.34</c:v>
                </c:pt>
                <c:pt idx="1">
                  <c:v>67.44</c:v>
                </c:pt>
                <c:pt idx="2">
                  <c:v>69.41</c:v>
                </c:pt>
                <c:pt idx="3">
                  <c:v>71.23</c:v>
                </c:pt>
                <c:pt idx="4">
                  <c:v>72.930000000000007</c:v>
                </c:pt>
                <c:pt idx="5" formatCode="0.00">
                  <c:v>74.5</c:v>
                </c:pt>
                <c:pt idx="6">
                  <c:v>75.959999999999994</c:v>
                </c:pt>
                <c:pt idx="7">
                  <c:v>77.319999999999993</c:v>
                </c:pt>
                <c:pt idx="8">
                  <c:v>78.569999999999993</c:v>
                </c:pt>
                <c:pt idx="9">
                  <c:v>79.73</c:v>
                </c:pt>
                <c:pt idx="10">
                  <c:v>80.8</c:v>
                </c:pt>
                <c:pt idx="11">
                  <c:v>81.8</c:v>
                </c:pt>
                <c:pt idx="12">
                  <c:v>82.72</c:v>
                </c:pt>
                <c:pt idx="13">
                  <c:v>83.58</c:v>
                </c:pt>
                <c:pt idx="14">
                  <c:v>84.38</c:v>
                </c:pt>
                <c:pt idx="15">
                  <c:v>85.12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232624"/>
        <c:axId val="3419013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.0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.0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2223262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01320"/>
        <c:crosses val="autoZero"/>
        <c:auto val="0"/>
        <c:lblAlgn val="ctr"/>
        <c:lblOffset val="100"/>
        <c:noMultiLvlLbl val="0"/>
      </c:catAx>
      <c:valAx>
        <c:axId val="341901320"/>
        <c:scaling>
          <c:orientation val="minMax"/>
          <c:max val="9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3262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309562</xdr:colOff>
      <xdr:row>1</xdr:row>
      <xdr:rowOff>119062</xdr:rowOff>
    </xdr:from>
    <xdr:to>
      <xdr:col>10</xdr:col>
      <xdr:colOff>4762</xdr:colOff>
      <xdr:row>16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"/>
  <sheetViews>
    <sheetView topLeftCell="A4" zoomScale="86" zoomScaleNormal="86" workbookViewId="0">
      <selection activeCell="B15" sqref="B15"/>
    </sheetView>
  </sheetViews>
  <sheetFormatPr defaultRowHeight="15" x14ac:dyDescent="0.25"/>
  <cols>
    <col min="1" max="1" width="33.5703125" customWidth="1"/>
    <col min="2" max="2" width="18.7109375" customWidth="1"/>
    <col min="3" max="3" width="19.28515625" bestFit="1" customWidth="1"/>
    <col min="4" max="4" width="17" bestFit="1" customWidth="1"/>
    <col min="5" max="5" width="17.42578125" bestFit="1" customWidth="1"/>
    <col min="6" max="7" width="17" bestFit="1" customWidth="1"/>
    <col min="8" max="27" width="18.5703125" bestFit="1" customWidth="1"/>
    <col min="28" max="28" width="18.140625" customWidth="1"/>
    <col min="29" max="29" width="18.5703125" bestFit="1" customWidth="1"/>
    <col min="30" max="30" width="18.28515625" customWidth="1"/>
    <col min="31" max="31" width="18.140625" bestFit="1" customWidth="1"/>
    <col min="32" max="32" width="20.28515625" bestFit="1" customWidth="1"/>
  </cols>
  <sheetData>
    <row r="1" spans="1:32" ht="21" x14ac:dyDescent="0.35">
      <c r="A1" s="7" t="s">
        <v>0</v>
      </c>
    </row>
    <row r="3" spans="1:32" ht="18.75" x14ac:dyDescent="0.3">
      <c r="A3" s="6" t="s">
        <v>1</v>
      </c>
      <c r="B3" s="2">
        <v>2016</v>
      </c>
      <c r="C3" s="2">
        <v>2017</v>
      </c>
      <c r="D3" s="2">
        <f>C3+1</f>
        <v>2018</v>
      </c>
      <c r="E3" s="2">
        <f t="shared" ref="E3:AF3" si="0">D3+1</f>
        <v>2019</v>
      </c>
      <c r="F3" s="2">
        <f t="shared" si="0"/>
        <v>2020</v>
      </c>
      <c r="G3" s="2">
        <f t="shared" si="0"/>
        <v>2021</v>
      </c>
      <c r="H3" s="2">
        <f t="shared" si="0"/>
        <v>2022</v>
      </c>
      <c r="I3" s="2">
        <f t="shared" si="0"/>
        <v>2023</v>
      </c>
      <c r="J3" s="2">
        <f t="shared" si="0"/>
        <v>2024</v>
      </c>
      <c r="K3" s="2">
        <f t="shared" si="0"/>
        <v>2025</v>
      </c>
      <c r="L3" s="2">
        <f t="shared" si="0"/>
        <v>2026</v>
      </c>
      <c r="M3" s="2">
        <f t="shared" si="0"/>
        <v>2027</v>
      </c>
      <c r="N3" s="2">
        <f t="shared" si="0"/>
        <v>2028</v>
      </c>
      <c r="O3" s="2">
        <f t="shared" si="0"/>
        <v>2029</v>
      </c>
      <c r="P3" s="2">
        <f t="shared" si="0"/>
        <v>2030</v>
      </c>
      <c r="Q3" s="2">
        <f t="shared" si="0"/>
        <v>2031</v>
      </c>
      <c r="R3" s="2">
        <f t="shared" si="0"/>
        <v>2032</v>
      </c>
      <c r="S3" s="2">
        <f t="shared" si="0"/>
        <v>2033</v>
      </c>
      <c r="T3" s="2">
        <f t="shared" si="0"/>
        <v>2034</v>
      </c>
      <c r="U3" s="2">
        <f t="shared" si="0"/>
        <v>2035</v>
      </c>
      <c r="V3" s="2">
        <f t="shared" si="0"/>
        <v>2036</v>
      </c>
      <c r="W3" s="2">
        <f t="shared" si="0"/>
        <v>2037</v>
      </c>
      <c r="X3" s="2">
        <f t="shared" si="0"/>
        <v>2038</v>
      </c>
      <c r="Y3" s="2">
        <f t="shared" si="0"/>
        <v>2039</v>
      </c>
      <c r="Z3" s="2">
        <f t="shared" si="0"/>
        <v>2040</v>
      </c>
      <c r="AA3" s="2">
        <f t="shared" si="0"/>
        <v>2041</v>
      </c>
      <c r="AB3" s="2">
        <f t="shared" si="0"/>
        <v>2042</v>
      </c>
      <c r="AC3" s="2">
        <f t="shared" si="0"/>
        <v>2043</v>
      </c>
      <c r="AD3" s="2">
        <f t="shared" si="0"/>
        <v>2044</v>
      </c>
      <c r="AE3" s="2">
        <f t="shared" si="0"/>
        <v>2045</v>
      </c>
      <c r="AF3" s="2">
        <f t="shared" si="0"/>
        <v>2046</v>
      </c>
    </row>
    <row r="4" spans="1:32" x14ac:dyDescent="0.25">
      <c r="A4" t="s">
        <v>8</v>
      </c>
      <c r="B4">
        <v>25</v>
      </c>
      <c r="C4">
        <v>25</v>
      </c>
      <c r="D4">
        <v>25</v>
      </c>
      <c r="E4">
        <v>25</v>
      </c>
      <c r="F4">
        <v>25</v>
      </c>
      <c r="G4">
        <v>25</v>
      </c>
      <c r="H4">
        <v>25</v>
      </c>
      <c r="I4">
        <v>25</v>
      </c>
      <c r="J4">
        <v>25</v>
      </c>
      <c r="K4">
        <v>25</v>
      </c>
      <c r="L4">
        <v>25</v>
      </c>
      <c r="M4">
        <v>25</v>
      </c>
      <c r="N4">
        <v>25</v>
      </c>
      <c r="O4">
        <v>25</v>
      </c>
      <c r="P4">
        <v>25</v>
      </c>
      <c r="Q4">
        <v>25</v>
      </c>
      <c r="R4">
        <v>25</v>
      </c>
      <c r="S4">
        <v>25</v>
      </c>
      <c r="T4">
        <v>25</v>
      </c>
      <c r="U4">
        <v>25</v>
      </c>
      <c r="V4">
        <v>25</v>
      </c>
      <c r="W4">
        <v>25</v>
      </c>
      <c r="X4">
        <v>25</v>
      </c>
      <c r="Y4">
        <v>25</v>
      </c>
      <c r="Z4">
        <v>25</v>
      </c>
      <c r="AA4">
        <v>25</v>
      </c>
      <c r="AB4">
        <v>25</v>
      </c>
      <c r="AC4">
        <v>25</v>
      </c>
      <c r="AD4">
        <v>25</v>
      </c>
      <c r="AE4">
        <v>25</v>
      </c>
      <c r="AF4">
        <v>25</v>
      </c>
    </row>
    <row r="5" spans="1:32" x14ac:dyDescent="0.25">
      <c r="A5" t="s">
        <v>18</v>
      </c>
      <c r="B5">
        <v>0.01</v>
      </c>
      <c r="C5">
        <v>0.01</v>
      </c>
      <c r="D5">
        <v>0.01</v>
      </c>
      <c r="E5">
        <v>0.01</v>
      </c>
      <c r="F5">
        <v>0.01</v>
      </c>
      <c r="G5">
        <v>0.01</v>
      </c>
      <c r="H5">
        <v>0.01</v>
      </c>
      <c r="I5">
        <v>0.01</v>
      </c>
      <c r="J5">
        <v>0.01</v>
      </c>
      <c r="K5">
        <v>0.01</v>
      </c>
      <c r="L5">
        <v>0.01</v>
      </c>
      <c r="M5">
        <v>0.01</v>
      </c>
      <c r="N5">
        <v>0.01</v>
      </c>
      <c r="O5">
        <v>0.01</v>
      </c>
      <c r="P5">
        <v>0.01</v>
      </c>
      <c r="Q5">
        <v>0.01</v>
      </c>
      <c r="R5">
        <v>0.01</v>
      </c>
      <c r="S5">
        <v>0.01</v>
      </c>
      <c r="T5">
        <v>0.01</v>
      </c>
      <c r="U5">
        <v>0.01</v>
      </c>
      <c r="V5">
        <v>0.01</v>
      </c>
      <c r="W5">
        <v>0.01</v>
      </c>
      <c r="X5">
        <v>0.01</v>
      </c>
      <c r="Y5">
        <v>0.01</v>
      </c>
      <c r="Z5">
        <v>0.01</v>
      </c>
      <c r="AA5">
        <v>0.01</v>
      </c>
      <c r="AB5">
        <v>0.01</v>
      </c>
      <c r="AC5">
        <v>0.01</v>
      </c>
      <c r="AD5">
        <v>0.01</v>
      </c>
      <c r="AE5">
        <v>0.01</v>
      </c>
      <c r="AF5">
        <v>0.01</v>
      </c>
    </row>
    <row r="6" spans="1:32" x14ac:dyDescent="0.25">
      <c r="A6" t="s">
        <v>12</v>
      </c>
      <c r="B6">
        <v>0.04</v>
      </c>
      <c r="C6">
        <v>0.04</v>
      </c>
      <c r="D6">
        <v>0.04</v>
      </c>
      <c r="E6">
        <v>0.04</v>
      </c>
      <c r="F6">
        <v>0.04</v>
      </c>
      <c r="G6">
        <v>0.04</v>
      </c>
      <c r="H6">
        <v>0.04</v>
      </c>
      <c r="I6">
        <v>0.04</v>
      </c>
      <c r="J6">
        <v>0.04</v>
      </c>
      <c r="K6">
        <v>0.04</v>
      </c>
      <c r="L6">
        <v>0.04</v>
      </c>
      <c r="M6">
        <v>0.04</v>
      </c>
      <c r="N6">
        <v>0.04</v>
      </c>
      <c r="O6">
        <v>0.04</v>
      </c>
      <c r="P6">
        <v>0.04</v>
      </c>
      <c r="Q6">
        <v>0.04</v>
      </c>
      <c r="R6">
        <v>0.04</v>
      </c>
      <c r="S6">
        <v>0.04</v>
      </c>
      <c r="T6">
        <v>0.04</v>
      </c>
      <c r="U6">
        <v>0.04</v>
      </c>
      <c r="V6">
        <v>0.04</v>
      </c>
      <c r="W6">
        <v>0.04</v>
      </c>
      <c r="X6">
        <v>0.04</v>
      </c>
      <c r="Y6">
        <v>0.04</v>
      </c>
      <c r="Z6">
        <v>0.04</v>
      </c>
      <c r="AA6">
        <v>0.04</v>
      </c>
      <c r="AB6">
        <v>0.04</v>
      </c>
      <c r="AC6">
        <v>0.04</v>
      </c>
      <c r="AD6">
        <v>0.04</v>
      </c>
      <c r="AE6">
        <v>0.04</v>
      </c>
      <c r="AF6">
        <v>0.04</v>
      </c>
    </row>
    <row r="7" spans="1:32" x14ac:dyDescent="0.25">
      <c r="A7" t="s">
        <v>13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  <c r="AF7">
        <v>0.05</v>
      </c>
    </row>
    <row r="8" spans="1:32" x14ac:dyDescent="0.25">
      <c r="A8" t="s">
        <v>19</v>
      </c>
      <c r="B8" s="4">
        <v>82000</v>
      </c>
      <c r="C8" s="4">
        <v>82820</v>
      </c>
      <c r="D8" s="4">
        <v>83648.2</v>
      </c>
      <c r="E8" s="4">
        <v>84484.682000000001</v>
      </c>
      <c r="F8" s="4">
        <v>85329.528820000007</v>
      </c>
      <c r="G8" s="4">
        <v>86182.824108200002</v>
      </c>
      <c r="H8" s="4">
        <v>87044.652349281998</v>
      </c>
      <c r="I8" s="4">
        <v>87915.098872774819</v>
      </c>
      <c r="J8" s="4">
        <v>88794.249861502569</v>
      </c>
      <c r="K8" s="4">
        <v>89682.192360117595</v>
      </c>
      <c r="L8" s="4">
        <v>90579.014283718774</v>
      </c>
      <c r="M8" s="4">
        <v>91484.804426555958</v>
      </c>
      <c r="N8" s="4">
        <v>92399.652470821515</v>
      </c>
      <c r="O8" s="4">
        <v>93323.648995529729</v>
      </c>
      <c r="P8" s="4">
        <v>94256.885485485021</v>
      </c>
      <c r="Q8" s="4">
        <v>95199.454340339871</v>
      </c>
      <c r="R8" s="4">
        <v>96151.448883743273</v>
      </c>
      <c r="S8" s="4">
        <v>97112.963372580707</v>
      </c>
      <c r="T8" s="4">
        <v>98084.093006306517</v>
      </c>
      <c r="U8" s="4">
        <v>99064.933936369576</v>
      </c>
      <c r="V8" s="4">
        <v>100055.58327573327</v>
      </c>
      <c r="W8" s="4">
        <v>101056.13910849061</v>
      </c>
      <c r="X8" s="4">
        <v>102066.70049957551</v>
      </c>
      <c r="Y8" s="4">
        <v>103087.36750457127</v>
      </c>
      <c r="Z8" s="4">
        <v>104118.24117961699</v>
      </c>
      <c r="AA8" s="4">
        <v>105159.42359141316</v>
      </c>
      <c r="AB8" s="4">
        <v>106211.01782732729</v>
      </c>
      <c r="AC8" s="4">
        <v>107273.12800560056</v>
      </c>
      <c r="AD8" s="4">
        <v>108345.85928565657</v>
      </c>
      <c r="AE8" s="4">
        <v>109429.31787851313</v>
      </c>
      <c r="AF8" s="4">
        <v>110523.61105729826</v>
      </c>
    </row>
    <row r="9" spans="1:32" x14ac:dyDescent="0.25">
      <c r="A9" t="s">
        <v>25</v>
      </c>
      <c r="B9" s="1" t="s">
        <v>15</v>
      </c>
      <c r="C9" s="12">
        <v>25000000</v>
      </c>
      <c r="D9" s="12">
        <v>25250000</v>
      </c>
      <c r="E9" s="12">
        <v>25502500</v>
      </c>
      <c r="F9" s="12">
        <v>25757525</v>
      </c>
      <c r="G9" s="12">
        <v>26015100.25</v>
      </c>
      <c r="H9" s="12">
        <v>26275251.252500001</v>
      </c>
      <c r="I9" s="12">
        <v>26538003.765025001</v>
      </c>
      <c r="J9" s="12">
        <v>26803383.802675251</v>
      </c>
      <c r="K9" s="12">
        <v>27071417.640702005</v>
      </c>
      <c r="L9" s="12">
        <v>27342131.817109026</v>
      </c>
      <c r="M9" s="12">
        <v>27615553.135280117</v>
      </c>
      <c r="N9" s="12">
        <v>27891708.666632921</v>
      </c>
      <c r="O9" s="12">
        <v>28170625.753299251</v>
      </c>
      <c r="P9" s="12">
        <v>28452332.010832243</v>
      </c>
      <c r="Q9" s="12">
        <v>28736855.330940567</v>
      </c>
      <c r="R9" s="12">
        <v>29024223.884249974</v>
      </c>
      <c r="S9" s="12">
        <v>29314466.123092473</v>
      </c>
      <c r="T9" s="12">
        <v>29607610.784323398</v>
      </c>
      <c r="U9" s="12">
        <v>29903686.892166633</v>
      </c>
      <c r="V9" s="12">
        <v>30202723.7610883</v>
      </c>
      <c r="W9" s="12">
        <v>30504750.998699185</v>
      </c>
      <c r="X9" s="12">
        <v>30809798.508686177</v>
      </c>
      <c r="Y9" s="12">
        <v>31117896.493773039</v>
      </c>
      <c r="Z9" s="12">
        <v>31429075.458710771</v>
      </c>
      <c r="AA9" s="12">
        <v>31743366.213297877</v>
      </c>
      <c r="AB9" s="12">
        <v>32060799.875430856</v>
      </c>
      <c r="AC9" s="12">
        <v>32381407.874185164</v>
      </c>
      <c r="AD9" s="12">
        <v>32705221.952927016</v>
      </c>
      <c r="AE9" s="12">
        <v>33032274.172456287</v>
      </c>
      <c r="AF9" s="12">
        <v>33362596.914180849</v>
      </c>
    </row>
    <row r="11" spans="1:32" ht="18.75" x14ac:dyDescent="0.3">
      <c r="A11" s="6" t="s">
        <v>3</v>
      </c>
    </row>
    <row r="12" spans="1:32" x14ac:dyDescent="0.25">
      <c r="A12" t="s">
        <v>2</v>
      </c>
      <c r="B12" s="8">
        <v>0.03</v>
      </c>
    </row>
    <row r="13" spans="1:32" x14ac:dyDescent="0.25">
      <c r="A13" t="s">
        <v>6</v>
      </c>
      <c r="B13" s="8">
        <v>7.4999999999999997E-2</v>
      </c>
    </row>
    <row r="14" spans="1:32" x14ac:dyDescent="0.25">
      <c r="A14" t="s">
        <v>7</v>
      </c>
      <c r="B14" s="8">
        <v>0.15</v>
      </c>
    </row>
    <row r="15" spans="1:32" x14ac:dyDescent="0.25">
      <c r="A15" t="s">
        <v>34</v>
      </c>
      <c r="B15" s="8">
        <v>9.5000000000000001E-2</v>
      </c>
    </row>
    <row r="16" spans="1:32" x14ac:dyDescent="0.25">
      <c r="A16" t="s">
        <v>20</v>
      </c>
      <c r="B16" s="13">
        <v>0</v>
      </c>
    </row>
    <row r="17" spans="1:33" x14ac:dyDescent="0.25">
      <c r="A17" t="s">
        <v>23</v>
      </c>
      <c r="B17" s="11">
        <v>2.5</v>
      </c>
    </row>
    <row r="19" spans="1:33" ht="18.75" x14ac:dyDescent="0.3">
      <c r="A19" s="6" t="s">
        <v>4</v>
      </c>
    </row>
    <row r="20" spans="1:33" x14ac:dyDescent="0.25">
      <c r="A20" t="s">
        <v>38</v>
      </c>
      <c r="B20" s="16">
        <f>SUM(C46:AF46)</f>
        <v>7132379872.1763687</v>
      </c>
    </row>
    <row r="21" spans="1:33" x14ac:dyDescent="0.25">
      <c r="A21" t="s">
        <v>37</v>
      </c>
      <c r="B21" s="14">
        <f>C47</f>
        <v>0.85120527400115453</v>
      </c>
    </row>
    <row r="23" spans="1:33" ht="18.75" x14ac:dyDescent="0.3">
      <c r="A23" s="6" t="s">
        <v>5</v>
      </c>
      <c r="B23" s="2">
        <v>2016</v>
      </c>
      <c r="C23" s="2">
        <v>2017</v>
      </c>
      <c r="D23" s="2">
        <f>C23+1</f>
        <v>2018</v>
      </c>
      <c r="E23" s="2">
        <f t="shared" ref="E23:AF23" si="1">D23+1</f>
        <v>2019</v>
      </c>
      <c r="F23" s="2">
        <f t="shared" si="1"/>
        <v>2020</v>
      </c>
      <c r="G23" s="2">
        <f t="shared" si="1"/>
        <v>2021</v>
      </c>
      <c r="H23" s="2">
        <f t="shared" si="1"/>
        <v>2022</v>
      </c>
      <c r="I23" s="2">
        <f t="shared" si="1"/>
        <v>2023</v>
      </c>
      <c r="J23" s="2">
        <f t="shared" si="1"/>
        <v>2024</v>
      </c>
      <c r="K23" s="2">
        <f t="shared" si="1"/>
        <v>2025</v>
      </c>
      <c r="L23" s="2">
        <f t="shared" si="1"/>
        <v>2026</v>
      </c>
      <c r="M23" s="2">
        <f t="shared" si="1"/>
        <v>2027</v>
      </c>
      <c r="N23" s="2">
        <f t="shared" si="1"/>
        <v>2028</v>
      </c>
      <c r="O23" s="2">
        <f t="shared" si="1"/>
        <v>2029</v>
      </c>
      <c r="P23" s="2">
        <f t="shared" si="1"/>
        <v>2030</v>
      </c>
      <c r="Q23" s="2">
        <f t="shared" si="1"/>
        <v>2031</v>
      </c>
      <c r="R23" s="2">
        <f t="shared" si="1"/>
        <v>2032</v>
      </c>
      <c r="S23" s="2">
        <f t="shared" si="1"/>
        <v>2033</v>
      </c>
      <c r="T23" s="2">
        <f t="shared" si="1"/>
        <v>2034</v>
      </c>
      <c r="U23" s="2">
        <f t="shared" si="1"/>
        <v>2035</v>
      </c>
      <c r="V23" s="2">
        <f t="shared" si="1"/>
        <v>2036</v>
      </c>
      <c r="W23" s="2">
        <f t="shared" si="1"/>
        <v>2037</v>
      </c>
      <c r="X23" s="2">
        <f t="shared" si="1"/>
        <v>2038</v>
      </c>
      <c r="Y23" s="2">
        <f t="shared" si="1"/>
        <v>2039</v>
      </c>
      <c r="Z23" s="2">
        <f t="shared" si="1"/>
        <v>2040</v>
      </c>
      <c r="AA23" s="2">
        <f t="shared" si="1"/>
        <v>2041</v>
      </c>
      <c r="AB23" s="2">
        <f t="shared" si="1"/>
        <v>2042</v>
      </c>
      <c r="AC23" s="2">
        <f t="shared" si="1"/>
        <v>2043</v>
      </c>
      <c r="AD23" s="2">
        <f t="shared" si="1"/>
        <v>2044</v>
      </c>
      <c r="AE23" s="2">
        <f t="shared" si="1"/>
        <v>2045</v>
      </c>
      <c r="AF23" s="2">
        <f t="shared" si="1"/>
        <v>2046</v>
      </c>
    </row>
    <row r="24" spans="1:33" x14ac:dyDescent="0.25">
      <c r="A24" t="s">
        <v>9</v>
      </c>
      <c r="B24" s="4">
        <v>68500</v>
      </c>
      <c r="C24" s="4">
        <f>B5*B24+B24</f>
        <v>69185</v>
      </c>
      <c r="D24" s="4">
        <f t="shared" ref="D24:AF24" si="2">C5*C24+C24</f>
        <v>69876.850000000006</v>
      </c>
      <c r="E24" s="4">
        <f t="shared" si="2"/>
        <v>70575.618500000011</v>
      </c>
      <c r="F24" s="4">
        <f t="shared" si="2"/>
        <v>71281.374685000017</v>
      </c>
      <c r="G24" s="4">
        <f t="shared" si="2"/>
        <v>71994.188431850023</v>
      </c>
      <c r="H24" s="4">
        <f t="shared" si="2"/>
        <v>72714.130316168521</v>
      </c>
      <c r="I24" s="4">
        <f t="shared" si="2"/>
        <v>73441.271619330204</v>
      </c>
      <c r="J24" s="4">
        <f t="shared" si="2"/>
        <v>74175.684335523503</v>
      </c>
      <c r="K24" s="4">
        <f t="shared" si="2"/>
        <v>74917.44117887874</v>
      </c>
      <c r="L24" s="4">
        <f t="shared" si="2"/>
        <v>75666.615590667527</v>
      </c>
      <c r="M24" s="4">
        <f t="shared" si="2"/>
        <v>76423.281746574197</v>
      </c>
      <c r="N24" s="4">
        <f t="shared" si="2"/>
        <v>77187.514564039942</v>
      </c>
      <c r="O24" s="4">
        <f t="shared" si="2"/>
        <v>77959.389709680341</v>
      </c>
      <c r="P24" s="4">
        <f t="shared" si="2"/>
        <v>78738.983606777139</v>
      </c>
      <c r="Q24" s="4">
        <f t="shared" si="2"/>
        <v>79526.37344284491</v>
      </c>
      <c r="R24" s="4">
        <f t="shared" si="2"/>
        <v>80321.637177273355</v>
      </c>
      <c r="S24" s="4">
        <f t="shared" si="2"/>
        <v>81124.853549046093</v>
      </c>
      <c r="T24" s="4">
        <f t="shared" si="2"/>
        <v>81936.102084536557</v>
      </c>
      <c r="U24" s="4">
        <f t="shared" si="2"/>
        <v>82755.463105381918</v>
      </c>
      <c r="V24" s="4">
        <f t="shared" si="2"/>
        <v>83583.017736435737</v>
      </c>
      <c r="W24" s="4">
        <f t="shared" si="2"/>
        <v>84418.847913800098</v>
      </c>
      <c r="X24" s="4">
        <f t="shared" si="2"/>
        <v>85263.036392938098</v>
      </c>
      <c r="Y24" s="4">
        <f t="shared" si="2"/>
        <v>86115.666756867475</v>
      </c>
      <c r="Z24" s="4">
        <f t="shared" si="2"/>
        <v>86976.823424436152</v>
      </c>
      <c r="AA24" s="4">
        <f t="shared" si="2"/>
        <v>87846.591658680511</v>
      </c>
      <c r="AB24" s="4">
        <f t="shared" si="2"/>
        <v>88725.057575267318</v>
      </c>
      <c r="AC24" s="4">
        <f t="shared" si="2"/>
        <v>89612.308151019985</v>
      </c>
      <c r="AD24" s="4">
        <f t="shared" si="2"/>
        <v>90508.431232530187</v>
      </c>
      <c r="AE24" s="4">
        <f t="shared" si="2"/>
        <v>91413.515544855487</v>
      </c>
      <c r="AF24" s="4">
        <f t="shared" si="2"/>
        <v>92327.650700304046</v>
      </c>
    </row>
    <row r="25" spans="1:33" x14ac:dyDescent="0.25">
      <c r="A25" t="s">
        <v>10</v>
      </c>
      <c r="B25" s="9">
        <v>133000</v>
      </c>
      <c r="C25" s="9">
        <f>INT(B25-B25*$B$14)</f>
        <v>113050</v>
      </c>
      <c r="D25" s="9">
        <f t="shared" ref="D25:AF25" si="3">INT(C25-C25*$B$14)</f>
        <v>96092</v>
      </c>
      <c r="E25" s="9">
        <f t="shared" si="3"/>
        <v>81678</v>
      </c>
      <c r="F25" s="9">
        <f t="shared" si="3"/>
        <v>69426</v>
      </c>
      <c r="G25" s="9">
        <f t="shared" si="3"/>
        <v>59012</v>
      </c>
      <c r="H25" s="9">
        <f t="shared" si="3"/>
        <v>50160</v>
      </c>
      <c r="I25" s="9">
        <f t="shared" si="3"/>
        <v>42636</v>
      </c>
      <c r="J25" s="9">
        <f t="shared" si="3"/>
        <v>36240</v>
      </c>
      <c r="K25" s="9">
        <f t="shared" si="3"/>
        <v>30804</v>
      </c>
      <c r="L25" s="9">
        <f t="shared" si="3"/>
        <v>26183</v>
      </c>
      <c r="M25" s="9">
        <f t="shared" si="3"/>
        <v>22255</v>
      </c>
      <c r="N25" s="9">
        <f t="shared" si="3"/>
        <v>18916</v>
      </c>
      <c r="O25" s="9">
        <f t="shared" si="3"/>
        <v>16078</v>
      </c>
      <c r="P25" s="9">
        <f t="shared" si="3"/>
        <v>13666</v>
      </c>
      <c r="Q25" s="9">
        <f t="shared" si="3"/>
        <v>11616</v>
      </c>
      <c r="R25" s="9">
        <f t="shared" si="3"/>
        <v>9873</v>
      </c>
      <c r="S25" s="9">
        <f t="shared" si="3"/>
        <v>8392</v>
      </c>
      <c r="T25" s="9">
        <f t="shared" si="3"/>
        <v>7133</v>
      </c>
      <c r="U25" s="9">
        <f t="shared" si="3"/>
        <v>6063</v>
      </c>
      <c r="V25" s="9">
        <f t="shared" si="3"/>
        <v>5153</v>
      </c>
      <c r="W25" s="9">
        <f t="shared" si="3"/>
        <v>4380</v>
      </c>
      <c r="X25" s="9">
        <f t="shared" si="3"/>
        <v>3723</v>
      </c>
      <c r="Y25" s="9">
        <f t="shared" si="3"/>
        <v>3164</v>
      </c>
      <c r="Z25" s="9">
        <f t="shared" si="3"/>
        <v>2689</v>
      </c>
      <c r="AA25" s="9">
        <f t="shared" si="3"/>
        <v>2285</v>
      </c>
      <c r="AB25" s="9">
        <f t="shared" si="3"/>
        <v>1942</v>
      </c>
      <c r="AC25" s="9">
        <f t="shared" si="3"/>
        <v>1650</v>
      </c>
      <c r="AD25" s="9">
        <f t="shared" si="3"/>
        <v>1402</v>
      </c>
      <c r="AE25" s="9">
        <f t="shared" si="3"/>
        <v>1191</v>
      </c>
      <c r="AF25" s="9">
        <f t="shared" si="3"/>
        <v>1012</v>
      </c>
    </row>
    <row r="26" spans="1:33" x14ac:dyDescent="0.25">
      <c r="A26" t="s">
        <v>11</v>
      </c>
      <c r="B26" s="10" t="s">
        <v>15</v>
      </c>
      <c r="C26">
        <f>INT(B6*B25)</f>
        <v>5320</v>
      </c>
      <c r="D26">
        <f t="shared" ref="D26:AF26" si="4">INT(C6*C25)</f>
        <v>4522</v>
      </c>
      <c r="E26">
        <f t="shared" si="4"/>
        <v>3843</v>
      </c>
      <c r="F26">
        <f t="shared" si="4"/>
        <v>3267</v>
      </c>
      <c r="G26">
        <f t="shared" si="4"/>
        <v>2777</v>
      </c>
      <c r="H26">
        <f t="shared" si="4"/>
        <v>2360</v>
      </c>
      <c r="I26">
        <f t="shared" si="4"/>
        <v>2006</v>
      </c>
      <c r="J26">
        <f t="shared" si="4"/>
        <v>1705</v>
      </c>
      <c r="K26">
        <f t="shared" si="4"/>
        <v>1449</v>
      </c>
      <c r="L26">
        <f t="shared" si="4"/>
        <v>1232</v>
      </c>
      <c r="M26">
        <f t="shared" si="4"/>
        <v>1047</v>
      </c>
      <c r="N26">
        <f t="shared" si="4"/>
        <v>890</v>
      </c>
      <c r="O26">
        <f t="shared" si="4"/>
        <v>756</v>
      </c>
      <c r="P26">
        <f t="shared" si="4"/>
        <v>643</v>
      </c>
      <c r="Q26">
        <f t="shared" si="4"/>
        <v>546</v>
      </c>
      <c r="R26">
        <f t="shared" si="4"/>
        <v>464</v>
      </c>
      <c r="S26">
        <f t="shared" si="4"/>
        <v>394</v>
      </c>
      <c r="T26">
        <f t="shared" si="4"/>
        <v>335</v>
      </c>
      <c r="U26">
        <f t="shared" si="4"/>
        <v>285</v>
      </c>
      <c r="V26">
        <f t="shared" si="4"/>
        <v>242</v>
      </c>
      <c r="W26">
        <f t="shared" si="4"/>
        <v>206</v>
      </c>
      <c r="X26">
        <f t="shared" si="4"/>
        <v>175</v>
      </c>
      <c r="Y26">
        <f t="shared" si="4"/>
        <v>148</v>
      </c>
      <c r="Z26">
        <f t="shared" si="4"/>
        <v>126</v>
      </c>
      <c r="AA26">
        <f t="shared" si="4"/>
        <v>107</v>
      </c>
      <c r="AB26">
        <f t="shared" si="4"/>
        <v>91</v>
      </c>
      <c r="AC26">
        <f t="shared" si="4"/>
        <v>77</v>
      </c>
      <c r="AD26">
        <f t="shared" si="4"/>
        <v>66</v>
      </c>
      <c r="AE26">
        <f t="shared" si="4"/>
        <v>56</v>
      </c>
      <c r="AF26">
        <f t="shared" si="4"/>
        <v>47</v>
      </c>
    </row>
    <row r="27" spans="1:33" x14ac:dyDescent="0.25">
      <c r="A27" t="s">
        <v>14</v>
      </c>
      <c r="B27" s="9">
        <v>101500</v>
      </c>
      <c r="C27" s="9">
        <f>INT(B27+C26-(C7*B27))</f>
        <v>101745</v>
      </c>
      <c r="D27" s="9">
        <f t="shared" ref="D27:AF27" si="5">INT(C27+D26-(D7*C27))</f>
        <v>101179</v>
      </c>
      <c r="E27" s="9">
        <f t="shared" si="5"/>
        <v>99963</v>
      </c>
      <c r="F27" s="9">
        <f t="shared" si="5"/>
        <v>98231</v>
      </c>
      <c r="G27" s="9">
        <f t="shared" si="5"/>
        <v>96096</v>
      </c>
      <c r="H27" s="9">
        <f t="shared" si="5"/>
        <v>93651</v>
      </c>
      <c r="I27" s="9">
        <f t="shared" si="5"/>
        <v>90974</v>
      </c>
      <c r="J27" s="9">
        <f t="shared" si="5"/>
        <v>88130</v>
      </c>
      <c r="K27" s="9">
        <f t="shared" si="5"/>
        <v>85172</v>
      </c>
      <c r="L27" s="9">
        <f t="shared" si="5"/>
        <v>82145</v>
      </c>
      <c r="M27" s="9">
        <f t="shared" si="5"/>
        <v>79084</v>
      </c>
      <c r="N27" s="9">
        <f t="shared" si="5"/>
        <v>76019</v>
      </c>
      <c r="O27" s="9">
        <f t="shared" si="5"/>
        <v>72974</v>
      </c>
      <c r="P27" s="9">
        <f t="shared" si="5"/>
        <v>69968</v>
      </c>
      <c r="Q27" s="9">
        <f t="shared" si="5"/>
        <v>67015</v>
      </c>
      <c r="R27" s="9">
        <f t="shared" si="5"/>
        <v>64128</v>
      </c>
      <c r="S27" s="9">
        <f t="shared" si="5"/>
        <v>61315</v>
      </c>
      <c r="T27" s="9">
        <f t="shared" si="5"/>
        <v>58584</v>
      </c>
      <c r="U27" s="9">
        <f t="shared" si="5"/>
        <v>55939</v>
      </c>
      <c r="V27" s="9">
        <f t="shared" si="5"/>
        <v>53384</v>
      </c>
      <c r="W27" s="9">
        <f t="shared" si="5"/>
        <v>50920</v>
      </c>
      <c r="X27" s="9">
        <f t="shared" si="5"/>
        <v>48549</v>
      </c>
      <c r="Y27" s="9">
        <f t="shared" si="5"/>
        <v>46269</v>
      </c>
      <c r="Z27" s="9">
        <f t="shared" si="5"/>
        <v>44081</v>
      </c>
      <c r="AA27" s="9">
        <f t="shared" si="5"/>
        <v>41983</v>
      </c>
      <c r="AB27" s="9">
        <f t="shared" si="5"/>
        <v>39974</v>
      </c>
      <c r="AC27" s="9">
        <f t="shared" si="5"/>
        <v>38052</v>
      </c>
      <c r="AD27" s="9">
        <f t="shared" si="5"/>
        <v>36215</v>
      </c>
      <c r="AE27" s="9">
        <f t="shared" si="5"/>
        <v>34460</v>
      </c>
      <c r="AF27" s="9">
        <f t="shared" si="5"/>
        <v>32784</v>
      </c>
      <c r="AG27" s="9"/>
    </row>
    <row r="28" spans="1:33" x14ac:dyDescent="0.25">
      <c r="A28" t="s">
        <v>16</v>
      </c>
      <c r="B28" s="10" t="s">
        <v>15</v>
      </c>
      <c r="C28" s="5">
        <f>C24*C25</f>
        <v>7821364250</v>
      </c>
      <c r="D28" s="5">
        <f t="shared" ref="D28:AF28" si="6">D24*D25</f>
        <v>6714606270.2000008</v>
      </c>
      <c r="E28" s="5">
        <f t="shared" si="6"/>
        <v>5764475367.8430014</v>
      </c>
      <c r="F28" s="5">
        <f t="shared" si="6"/>
        <v>4948780718.8808107</v>
      </c>
      <c r="G28" s="5">
        <f t="shared" si="6"/>
        <v>4248521047.7403336</v>
      </c>
      <c r="H28" s="5">
        <f t="shared" si="6"/>
        <v>3647340776.6590128</v>
      </c>
      <c r="I28" s="5">
        <f t="shared" si="6"/>
        <v>3131242056.7617626</v>
      </c>
      <c r="J28" s="5">
        <f t="shared" si="6"/>
        <v>2688126800.3193717</v>
      </c>
      <c r="K28" s="5">
        <f t="shared" si="6"/>
        <v>2307756858.0741806</v>
      </c>
      <c r="L28" s="5">
        <f t="shared" si="6"/>
        <v>1981178996.0104477</v>
      </c>
      <c r="M28" s="5">
        <f t="shared" si="6"/>
        <v>1700800135.2700088</v>
      </c>
      <c r="N28" s="5">
        <f t="shared" si="6"/>
        <v>1460079025.4933796</v>
      </c>
      <c r="O28" s="5">
        <f t="shared" si="6"/>
        <v>1253431067.7522404</v>
      </c>
      <c r="P28" s="5">
        <f t="shared" si="6"/>
        <v>1076046949.9702163</v>
      </c>
      <c r="Q28" s="5">
        <f t="shared" si="6"/>
        <v>923778353.91208649</v>
      </c>
      <c r="R28" s="5">
        <f t="shared" si="6"/>
        <v>793015523.85121977</v>
      </c>
      <c r="S28" s="5">
        <f t="shared" si="6"/>
        <v>680799770.98359478</v>
      </c>
      <c r="T28" s="5">
        <f t="shared" si="6"/>
        <v>584450216.16899931</v>
      </c>
      <c r="U28" s="5">
        <f t="shared" si="6"/>
        <v>501746372.80793059</v>
      </c>
      <c r="V28" s="5">
        <f t="shared" si="6"/>
        <v>430703290.39585334</v>
      </c>
      <c r="W28" s="5">
        <f t="shared" si="6"/>
        <v>369754553.86244446</v>
      </c>
      <c r="X28" s="5">
        <f t="shared" si="6"/>
        <v>317434284.49090856</v>
      </c>
      <c r="Y28" s="5">
        <f t="shared" si="6"/>
        <v>272469969.6187287</v>
      </c>
      <c r="Z28" s="5">
        <f t="shared" si="6"/>
        <v>233880678.18830881</v>
      </c>
      <c r="AA28" s="5">
        <f t="shared" si="6"/>
        <v>200729461.94008496</v>
      </c>
      <c r="AB28" s="5">
        <f t="shared" si="6"/>
        <v>172304061.81116912</v>
      </c>
      <c r="AC28" s="5">
        <f t="shared" si="6"/>
        <v>147860308.44918299</v>
      </c>
      <c r="AD28" s="5">
        <f t="shared" si="6"/>
        <v>126892820.58800732</v>
      </c>
      <c r="AE28" s="5">
        <f t="shared" si="6"/>
        <v>108873497.01392289</v>
      </c>
      <c r="AF28" s="5">
        <f t="shared" si="6"/>
        <v>93435582.508707687</v>
      </c>
    </row>
    <row r="29" spans="1:33" x14ac:dyDescent="0.25">
      <c r="A29" t="s">
        <v>17</v>
      </c>
      <c r="B29" s="10" t="s">
        <v>15</v>
      </c>
      <c r="C29" s="5">
        <f>$B$15*C28</f>
        <v>743029603.75</v>
      </c>
      <c r="D29" s="5">
        <f t="shared" ref="D29:AF29" si="7">$B$15*D28</f>
        <v>637887595.66900003</v>
      </c>
      <c r="E29" s="5">
        <f t="shared" si="7"/>
        <v>547625159.94508517</v>
      </c>
      <c r="F29" s="5">
        <f t="shared" si="7"/>
        <v>470134168.29367703</v>
      </c>
      <c r="G29" s="5">
        <f t="shared" si="7"/>
        <v>403609499.53533167</v>
      </c>
      <c r="H29" s="5">
        <f t="shared" si="7"/>
        <v>346497373.78260624</v>
      </c>
      <c r="I29" s="5">
        <f t="shared" si="7"/>
        <v>297467995.39236742</v>
      </c>
      <c r="J29" s="5">
        <f t="shared" si="7"/>
        <v>255372046.03034031</v>
      </c>
      <c r="K29" s="5">
        <f t="shared" si="7"/>
        <v>219236901.51704717</v>
      </c>
      <c r="L29" s="5">
        <f t="shared" si="7"/>
        <v>188212004.62099254</v>
      </c>
      <c r="M29" s="5">
        <f t="shared" si="7"/>
        <v>161576012.85065085</v>
      </c>
      <c r="N29" s="5">
        <f t="shared" si="7"/>
        <v>138707507.42187107</v>
      </c>
      <c r="O29" s="5">
        <f t="shared" si="7"/>
        <v>119075951.43646283</v>
      </c>
      <c r="P29" s="5">
        <f t="shared" si="7"/>
        <v>102224460.24717055</v>
      </c>
      <c r="Q29" s="5">
        <f t="shared" si="7"/>
        <v>87758943.621648222</v>
      </c>
      <c r="R29" s="5">
        <f t="shared" si="7"/>
        <v>75336474.765865877</v>
      </c>
      <c r="S29" s="5">
        <f t="shared" si="7"/>
        <v>64675978.243441507</v>
      </c>
      <c r="T29" s="5">
        <f t="shared" si="7"/>
        <v>55522770.536054939</v>
      </c>
      <c r="U29" s="5">
        <f t="shared" si="7"/>
        <v>47665905.416753404</v>
      </c>
      <c r="V29" s="5">
        <f t="shared" si="7"/>
        <v>40916812.587606065</v>
      </c>
      <c r="W29" s="5">
        <f t="shared" si="7"/>
        <v>35126682.616932221</v>
      </c>
      <c r="X29" s="5">
        <f t="shared" si="7"/>
        <v>30156257.026636314</v>
      </c>
      <c r="Y29" s="5">
        <f t="shared" si="7"/>
        <v>25884647.113779228</v>
      </c>
      <c r="Z29" s="5">
        <f t="shared" si="7"/>
        <v>22218664.427889336</v>
      </c>
      <c r="AA29" s="5">
        <f t="shared" si="7"/>
        <v>19069298.88430807</v>
      </c>
      <c r="AB29" s="5">
        <f t="shared" si="7"/>
        <v>16368885.872061066</v>
      </c>
      <c r="AC29" s="5">
        <f t="shared" si="7"/>
        <v>14046729.302672384</v>
      </c>
      <c r="AD29" s="5">
        <f t="shared" si="7"/>
        <v>12054817.955860695</v>
      </c>
      <c r="AE29" s="5">
        <f t="shared" si="7"/>
        <v>10342982.216322673</v>
      </c>
      <c r="AF29" s="5">
        <f t="shared" si="7"/>
        <v>8876380.3383272309</v>
      </c>
    </row>
    <row r="30" spans="1:33" x14ac:dyDescent="0.25">
      <c r="A30" t="s">
        <v>24</v>
      </c>
      <c r="B30" s="10" t="s">
        <v>15</v>
      </c>
      <c r="C30" s="5">
        <f>$B$17*C29</f>
        <v>1857574009.375</v>
      </c>
      <c r="D30" s="5">
        <f t="shared" ref="D30:AF30" si="8">$B$17*D29</f>
        <v>1594718989.1725001</v>
      </c>
      <c r="E30" s="5">
        <f t="shared" si="8"/>
        <v>1369062899.8627129</v>
      </c>
      <c r="F30" s="5">
        <f t="shared" si="8"/>
        <v>1175335420.7341926</v>
      </c>
      <c r="G30" s="5">
        <f t="shared" si="8"/>
        <v>1009023748.8383292</v>
      </c>
      <c r="H30" s="5">
        <f t="shared" si="8"/>
        <v>866243434.45651555</v>
      </c>
      <c r="I30" s="5">
        <f t="shared" si="8"/>
        <v>743669988.48091853</v>
      </c>
      <c r="J30" s="5">
        <f t="shared" si="8"/>
        <v>638430115.07585073</v>
      </c>
      <c r="K30" s="5">
        <f t="shared" si="8"/>
        <v>548092253.79261792</v>
      </c>
      <c r="L30" s="5">
        <f t="shared" si="8"/>
        <v>470530011.55248135</v>
      </c>
      <c r="M30" s="5">
        <f t="shared" si="8"/>
        <v>403940032.12662709</v>
      </c>
      <c r="N30" s="5">
        <f t="shared" si="8"/>
        <v>346768768.55467767</v>
      </c>
      <c r="O30" s="5">
        <f t="shared" si="8"/>
        <v>297689878.59115708</v>
      </c>
      <c r="P30" s="5">
        <f t="shared" si="8"/>
        <v>255561150.61792639</v>
      </c>
      <c r="Q30" s="5">
        <f t="shared" si="8"/>
        <v>219397359.05412054</v>
      </c>
      <c r="R30" s="5">
        <f t="shared" si="8"/>
        <v>188341186.91466469</v>
      </c>
      <c r="S30" s="5">
        <f t="shared" si="8"/>
        <v>161689945.60860378</v>
      </c>
      <c r="T30" s="5">
        <f t="shared" si="8"/>
        <v>138806926.34013736</v>
      </c>
      <c r="U30" s="5">
        <f t="shared" si="8"/>
        <v>119164763.54188351</v>
      </c>
      <c r="V30" s="5">
        <f t="shared" si="8"/>
        <v>102292031.46901517</v>
      </c>
      <c r="W30" s="5">
        <f t="shared" si="8"/>
        <v>87816706.542330548</v>
      </c>
      <c r="X30" s="5">
        <f t="shared" si="8"/>
        <v>75390642.566590786</v>
      </c>
      <c r="Y30" s="5">
        <f t="shared" si="8"/>
        <v>64711617.784448072</v>
      </c>
      <c r="Z30" s="5">
        <f t="shared" si="8"/>
        <v>55546661.069723338</v>
      </c>
      <c r="AA30" s="5">
        <f t="shared" si="8"/>
        <v>47673247.210770175</v>
      </c>
      <c r="AB30" s="5">
        <f t="shared" si="8"/>
        <v>40922214.68015267</v>
      </c>
      <c r="AC30" s="5">
        <f t="shared" si="8"/>
        <v>35116823.256680958</v>
      </c>
      <c r="AD30" s="5">
        <f t="shared" si="8"/>
        <v>30137044.889651738</v>
      </c>
      <c r="AE30" s="5">
        <f t="shared" si="8"/>
        <v>25857455.540806685</v>
      </c>
      <c r="AF30" s="5">
        <f t="shared" si="8"/>
        <v>22190950.845818076</v>
      </c>
    </row>
    <row r="31" spans="1:33" x14ac:dyDescent="0.25">
      <c r="A31" t="s">
        <v>21</v>
      </c>
      <c r="B31" s="10" t="s">
        <v>15</v>
      </c>
      <c r="C31" s="15">
        <f>(((C8*0.022)*C4)*(1+$B$12))-$B$16</f>
        <v>46917.53</v>
      </c>
      <c r="D31" s="15">
        <f>(((D8*0.022)*D4)*(1+$B$12))-$B$16</f>
        <v>47386.705299999994</v>
      </c>
      <c r="E31" s="15">
        <f t="shared" ref="E31:AF31" si="9">(((E8*0.022)*E4)*(1+$B$12))-$B$16</f>
        <v>47860.572353000003</v>
      </c>
      <c r="F31" s="15">
        <f t="shared" si="9"/>
        <v>48339.178076530006</v>
      </c>
      <c r="G31" s="15">
        <f t="shared" si="9"/>
        <v>48822.569857295297</v>
      </c>
      <c r="H31" s="15">
        <f t="shared" si="9"/>
        <v>49310.795555868252</v>
      </c>
      <c r="I31" s="15">
        <f t="shared" si="9"/>
        <v>49803.903511426928</v>
      </c>
      <c r="J31" s="15">
        <f t="shared" si="9"/>
        <v>50301.942546541199</v>
      </c>
      <c r="K31" s="15">
        <f t="shared" si="9"/>
        <v>50804.961972006611</v>
      </c>
      <c r="L31" s="15">
        <f t="shared" si="9"/>
        <v>51313.011591726681</v>
      </c>
      <c r="M31" s="15">
        <f t="shared" si="9"/>
        <v>51826.141707643954</v>
      </c>
      <c r="N31" s="15">
        <f t="shared" si="9"/>
        <v>52344.403124720389</v>
      </c>
      <c r="O31" s="15">
        <f t="shared" si="9"/>
        <v>52867.847155967589</v>
      </c>
      <c r="P31" s="15">
        <f t="shared" si="9"/>
        <v>53396.525627527262</v>
      </c>
      <c r="Q31" s="15">
        <f t="shared" si="9"/>
        <v>53930.490883802529</v>
      </c>
      <c r="R31" s="15">
        <f t="shared" si="9"/>
        <v>54469.795792640558</v>
      </c>
      <c r="S31" s="15">
        <f t="shared" si="9"/>
        <v>55014.493750566973</v>
      </c>
      <c r="T31" s="15">
        <f t="shared" si="9"/>
        <v>55564.638688072642</v>
      </c>
      <c r="U31" s="15">
        <f t="shared" si="9"/>
        <v>56120.285074953361</v>
      </c>
      <c r="V31" s="15">
        <f t="shared" si="9"/>
        <v>56681.487925702888</v>
      </c>
      <c r="W31" s="15">
        <f t="shared" si="9"/>
        <v>57248.302804959923</v>
      </c>
      <c r="X31" s="15">
        <f t="shared" si="9"/>
        <v>57820.785833009526</v>
      </c>
      <c r="Y31" s="15">
        <f t="shared" si="9"/>
        <v>58398.99369133963</v>
      </c>
      <c r="Z31" s="15">
        <f t="shared" si="9"/>
        <v>58982.983628253023</v>
      </c>
      <c r="AA31" s="15">
        <f t="shared" si="9"/>
        <v>59572.813464535553</v>
      </c>
      <c r="AB31" s="15">
        <f t="shared" si="9"/>
        <v>60168.541599180913</v>
      </c>
      <c r="AC31" s="15">
        <f t="shared" si="9"/>
        <v>60770.227015172721</v>
      </c>
      <c r="AD31" s="15">
        <f t="shared" si="9"/>
        <v>61377.929285324441</v>
      </c>
      <c r="AE31" s="15">
        <f t="shared" si="9"/>
        <v>61991.708578177684</v>
      </c>
      <c r="AF31" s="15">
        <f t="shared" si="9"/>
        <v>62611.625663959465</v>
      </c>
    </row>
    <row r="32" spans="1:33" x14ac:dyDescent="0.25">
      <c r="A32" t="s">
        <v>22</v>
      </c>
      <c r="B32" s="10" t="s">
        <v>15</v>
      </c>
      <c r="C32" s="5">
        <f>C31*C27</f>
        <v>4773624089.8499994</v>
      </c>
      <c r="D32" s="5">
        <f t="shared" ref="D32:AF32" si="10">D31*D27</f>
        <v>4794539455.5486994</v>
      </c>
      <c r="E32" s="5">
        <f t="shared" si="10"/>
        <v>4784286394.1229391</v>
      </c>
      <c r="F32" s="5">
        <f t="shared" si="10"/>
        <v>4748405801.6356192</v>
      </c>
      <c r="G32" s="5">
        <f t="shared" si="10"/>
        <v>4691653673.006649</v>
      </c>
      <c r="H32" s="5">
        <f t="shared" si="10"/>
        <v>4618005314.6026173</v>
      </c>
      <c r="I32" s="5">
        <f t="shared" si="10"/>
        <v>4530860318.0485535</v>
      </c>
      <c r="J32" s="5">
        <f t="shared" si="10"/>
        <v>4433110196.6266756</v>
      </c>
      <c r="K32" s="5">
        <f t="shared" si="10"/>
        <v>4327160221.0797472</v>
      </c>
      <c r="L32" s="5">
        <f t="shared" si="10"/>
        <v>4215107337.2023883</v>
      </c>
      <c r="M32" s="5">
        <f t="shared" si="10"/>
        <v>4098618590.8073144</v>
      </c>
      <c r="N32" s="5">
        <f t="shared" si="10"/>
        <v>3979169181.1381192</v>
      </c>
      <c r="O32" s="5">
        <f t="shared" si="10"/>
        <v>3857978278.3595786</v>
      </c>
      <c r="P32" s="5">
        <f t="shared" si="10"/>
        <v>3736048105.1068273</v>
      </c>
      <c r="Q32" s="5">
        <f t="shared" si="10"/>
        <v>3614151846.5780263</v>
      </c>
      <c r="R32" s="5">
        <f t="shared" si="10"/>
        <v>3493039064.5904536</v>
      </c>
      <c r="S32" s="5">
        <f t="shared" si="10"/>
        <v>3373213684.3160138</v>
      </c>
      <c r="T32" s="5">
        <f t="shared" si="10"/>
        <v>3255198792.9020476</v>
      </c>
      <c r="U32" s="5">
        <f t="shared" si="10"/>
        <v>3139312626.807816</v>
      </c>
      <c r="V32" s="5">
        <f t="shared" si="10"/>
        <v>3025884551.4257231</v>
      </c>
      <c r="W32" s="5">
        <f t="shared" si="10"/>
        <v>2915083578.8285594</v>
      </c>
      <c r="X32" s="5">
        <f t="shared" si="10"/>
        <v>2807141331.4067793</v>
      </c>
      <c r="Y32" s="5">
        <f t="shared" si="10"/>
        <v>2702063039.1045933</v>
      </c>
      <c r="Z32" s="5">
        <f t="shared" si="10"/>
        <v>2600028901.3170214</v>
      </c>
      <c r="AA32" s="5">
        <f t="shared" si="10"/>
        <v>2501045427.6815963</v>
      </c>
      <c r="AB32" s="5">
        <f t="shared" si="10"/>
        <v>2405177281.8856578</v>
      </c>
      <c r="AC32" s="5">
        <f t="shared" si="10"/>
        <v>2312428678.3813524</v>
      </c>
      <c r="AD32" s="5">
        <f t="shared" si="10"/>
        <v>2222801709.0680246</v>
      </c>
      <c r="AE32" s="5">
        <f t="shared" si="10"/>
        <v>2136234277.604003</v>
      </c>
      <c r="AF32" s="5">
        <f t="shared" si="10"/>
        <v>2052659535.7672472</v>
      </c>
    </row>
    <row r="33" spans="1:32" x14ac:dyDescent="0.25">
      <c r="B33" s="3"/>
    </row>
    <row r="34" spans="1:32" ht="18.75" x14ac:dyDescent="0.3">
      <c r="A34" s="6" t="s">
        <v>26</v>
      </c>
      <c r="B34" s="2">
        <v>2016</v>
      </c>
      <c r="C34" s="2">
        <v>2017</v>
      </c>
      <c r="D34" s="2">
        <f>C34+1</f>
        <v>2018</v>
      </c>
      <c r="E34" s="2">
        <f t="shared" ref="E34:AF34" si="11">D34+1</f>
        <v>2019</v>
      </c>
      <c r="F34" s="2">
        <f t="shared" si="11"/>
        <v>2020</v>
      </c>
      <c r="G34" s="2">
        <f t="shared" si="11"/>
        <v>2021</v>
      </c>
      <c r="H34" s="2">
        <f t="shared" si="11"/>
        <v>2022</v>
      </c>
      <c r="I34" s="2">
        <f t="shared" si="11"/>
        <v>2023</v>
      </c>
      <c r="J34" s="2">
        <f t="shared" si="11"/>
        <v>2024</v>
      </c>
      <c r="K34" s="2">
        <f t="shared" si="11"/>
        <v>2025</v>
      </c>
      <c r="L34" s="2">
        <f t="shared" si="11"/>
        <v>2026</v>
      </c>
      <c r="M34" s="2">
        <f t="shared" si="11"/>
        <v>2027</v>
      </c>
      <c r="N34" s="2">
        <f t="shared" si="11"/>
        <v>2028</v>
      </c>
      <c r="O34" s="2">
        <f t="shared" si="11"/>
        <v>2029</v>
      </c>
      <c r="P34" s="2">
        <f t="shared" si="11"/>
        <v>2030</v>
      </c>
      <c r="Q34" s="2">
        <f t="shared" si="11"/>
        <v>2031</v>
      </c>
      <c r="R34" s="2">
        <f t="shared" si="11"/>
        <v>2032</v>
      </c>
      <c r="S34" s="2">
        <f t="shared" si="11"/>
        <v>2033</v>
      </c>
      <c r="T34" s="2">
        <f t="shared" si="11"/>
        <v>2034</v>
      </c>
      <c r="U34" s="2">
        <f t="shared" si="11"/>
        <v>2035</v>
      </c>
      <c r="V34" s="2">
        <f t="shared" si="11"/>
        <v>2036</v>
      </c>
      <c r="W34" s="2">
        <f t="shared" si="11"/>
        <v>2037</v>
      </c>
      <c r="X34" s="2">
        <f t="shared" si="11"/>
        <v>2038</v>
      </c>
      <c r="Y34" s="2">
        <f t="shared" si="11"/>
        <v>2039</v>
      </c>
      <c r="Z34" s="2">
        <f t="shared" si="11"/>
        <v>2040</v>
      </c>
      <c r="AA34" s="2">
        <f t="shared" si="11"/>
        <v>2041</v>
      </c>
      <c r="AB34" s="2">
        <f t="shared" si="11"/>
        <v>2042</v>
      </c>
      <c r="AC34" s="2">
        <f t="shared" si="11"/>
        <v>2043</v>
      </c>
      <c r="AD34" s="2">
        <f t="shared" si="11"/>
        <v>2044</v>
      </c>
      <c r="AE34" s="2">
        <f t="shared" si="11"/>
        <v>2045</v>
      </c>
      <c r="AF34" s="2">
        <f t="shared" si="11"/>
        <v>2046</v>
      </c>
    </row>
    <row r="35" spans="1:32" x14ac:dyDescent="0.25">
      <c r="A35" t="s">
        <v>27</v>
      </c>
      <c r="B35" s="10" t="s">
        <v>15</v>
      </c>
      <c r="C35" s="5">
        <f>B41</f>
        <v>40000000000</v>
      </c>
      <c r="D35" s="5">
        <f t="shared" ref="D35:AF35" si="12">C41</f>
        <v>40801979523.275002</v>
      </c>
      <c r="E35" s="5">
        <f t="shared" si="12"/>
        <v>41274945116.813431</v>
      </c>
      <c r="F35" s="5">
        <f t="shared" si="12"/>
        <v>41477465166.2593</v>
      </c>
      <c r="G35" s="5">
        <f t="shared" si="12"/>
        <v>41459581316.120995</v>
      </c>
      <c r="H35" s="5">
        <f t="shared" si="12"/>
        <v>41264014389.947083</v>
      </c>
      <c r="I35" s="5">
        <f t="shared" si="12"/>
        <v>40927275711.577118</v>
      </c>
      <c r="J35" s="5">
        <f t="shared" si="12"/>
        <v>40480561052.005112</v>
      </c>
      <c r="K35" s="5">
        <f t="shared" si="12"/>
        <v>39950491711.582336</v>
      </c>
      <c r="L35" s="5">
        <f t="shared" si="12"/>
        <v>39359876106.540222</v>
      </c>
      <c r="M35" s="5">
        <f t="shared" si="12"/>
        <v>38728159361.684723</v>
      </c>
      <c r="N35" s="5">
        <f t="shared" si="12"/>
        <v>38072053214.845772</v>
      </c>
      <c r="O35" s="5">
        <f t="shared" si="12"/>
        <v>37405872592.130997</v>
      </c>
      <c r="P35" s="5">
        <f t="shared" si="12"/>
        <v>36741929962.455566</v>
      </c>
      <c r="Q35" s="5">
        <f t="shared" si="12"/>
        <v>36090859883.387169</v>
      </c>
      <c r="R35" s="5">
        <f t="shared" si="12"/>
        <v>35461941975.408012</v>
      </c>
      <c r="S35" s="5">
        <f t="shared" si="12"/>
        <v>34863201996.769447</v>
      </c>
      <c r="T35" s="5">
        <f t="shared" si="12"/>
        <v>34301779919.94009</v>
      </c>
      <c r="U35" s="5">
        <f t="shared" si="12"/>
        <v>33783936707.12542</v>
      </c>
      <c r="V35" s="5">
        <f t="shared" si="12"/>
        <v>33315346315.41848</v>
      </c>
      <c r="W35" s="5">
        <f t="shared" si="12"/>
        <v>32901118857.944672</v>
      </c>
      <c r="X35" s="5">
        <f t="shared" si="12"/>
        <v>32546057831.622524</v>
      </c>
      <c r="Y35" s="5">
        <f t="shared" si="12"/>
        <v>32254607938.671974</v>
      </c>
      <c r="Z35" s="5">
        <f t="shared" si="12"/>
        <v>32031118863.372231</v>
      </c>
      <c r="AA35" s="5">
        <f t="shared" si="12"/>
        <v>31879760126.847034</v>
      </c>
      <c r="AB35" s="5">
        <f t="shared" si="12"/>
        <v>31804695888.560745</v>
      </c>
      <c r="AC35" s="5">
        <f t="shared" si="12"/>
        <v>31810101098.993927</v>
      </c>
      <c r="AD35" s="5">
        <f t="shared" si="12"/>
        <v>31900212147.72229</v>
      </c>
      <c r="AE35" s="5">
        <f t="shared" si="12"/>
        <v>32079412990.626022</v>
      </c>
      <c r="AF35" s="5">
        <f t="shared" si="12"/>
        <v>32352302850.903648</v>
      </c>
    </row>
    <row r="36" spans="1:32" x14ac:dyDescent="0.25">
      <c r="A36" t="s">
        <v>28</v>
      </c>
      <c r="B36" s="10" t="s">
        <v>15</v>
      </c>
      <c r="C36" s="5">
        <f>C29</f>
        <v>743029603.75</v>
      </c>
      <c r="D36" s="5">
        <f t="shared" ref="D36:AF36" si="13">D29</f>
        <v>637887595.66900003</v>
      </c>
      <c r="E36" s="5">
        <f t="shared" si="13"/>
        <v>547625159.94508517</v>
      </c>
      <c r="F36" s="5">
        <f t="shared" si="13"/>
        <v>470134168.29367703</v>
      </c>
      <c r="G36" s="5">
        <f t="shared" si="13"/>
        <v>403609499.53533167</v>
      </c>
      <c r="H36" s="5">
        <f t="shared" si="13"/>
        <v>346497373.78260624</v>
      </c>
      <c r="I36" s="5">
        <f t="shared" si="13"/>
        <v>297467995.39236742</v>
      </c>
      <c r="J36" s="5">
        <f t="shared" si="13"/>
        <v>255372046.03034031</v>
      </c>
      <c r="K36" s="5">
        <f t="shared" si="13"/>
        <v>219236901.51704717</v>
      </c>
      <c r="L36" s="5">
        <f t="shared" si="13"/>
        <v>188212004.62099254</v>
      </c>
      <c r="M36" s="5">
        <f t="shared" si="13"/>
        <v>161576012.85065085</v>
      </c>
      <c r="N36" s="5">
        <f t="shared" si="13"/>
        <v>138707507.42187107</v>
      </c>
      <c r="O36" s="5">
        <f t="shared" si="13"/>
        <v>119075951.43646283</v>
      </c>
      <c r="P36" s="5">
        <f t="shared" si="13"/>
        <v>102224460.24717055</v>
      </c>
      <c r="Q36" s="5">
        <f t="shared" si="13"/>
        <v>87758943.621648222</v>
      </c>
      <c r="R36" s="5">
        <f t="shared" si="13"/>
        <v>75336474.765865877</v>
      </c>
      <c r="S36" s="5">
        <f t="shared" si="13"/>
        <v>64675978.243441507</v>
      </c>
      <c r="T36" s="5">
        <f t="shared" si="13"/>
        <v>55522770.536054939</v>
      </c>
      <c r="U36" s="5">
        <f t="shared" si="13"/>
        <v>47665905.416753404</v>
      </c>
      <c r="V36" s="5">
        <f t="shared" si="13"/>
        <v>40916812.587606065</v>
      </c>
      <c r="W36" s="5">
        <f t="shared" si="13"/>
        <v>35126682.616932221</v>
      </c>
      <c r="X36" s="5">
        <f t="shared" si="13"/>
        <v>30156257.026636314</v>
      </c>
      <c r="Y36" s="5">
        <f t="shared" si="13"/>
        <v>25884647.113779228</v>
      </c>
      <c r="Z36" s="5">
        <f t="shared" si="13"/>
        <v>22218664.427889336</v>
      </c>
      <c r="AA36" s="5">
        <f t="shared" si="13"/>
        <v>19069298.88430807</v>
      </c>
      <c r="AB36" s="5">
        <f t="shared" si="13"/>
        <v>16368885.872061066</v>
      </c>
      <c r="AC36" s="5">
        <f t="shared" si="13"/>
        <v>14046729.302672384</v>
      </c>
      <c r="AD36" s="5">
        <f t="shared" si="13"/>
        <v>12054817.955860695</v>
      </c>
      <c r="AE36" s="5">
        <f t="shared" si="13"/>
        <v>10342982.216322673</v>
      </c>
      <c r="AF36" s="5">
        <f t="shared" si="13"/>
        <v>8876380.3383272309</v>
      </c>
    </row>
    <row r="37" spans="1:32" x14ac:dyDescent="0.25">
      <c r="A37" t="s">
        <v>29</v>
      </c>
      <c r="B37" s="10" t="s">
        <v>15</v>
      </c>
      <c r="C37" s="5">
        <f>C30</f>
        <v>1857574009.375</v>
      </c>
      <c r="D37" s="5">
        <f t="shared" ref="D37:AF37" si="14">D30</f>
        <v>1594718989.1725001</v>
      </c>
      <c r="E37" s="5">
        <f t="shared" si="14"/>
        <v>1369062899.8627129</v>
      </c>
      <c r="F37" s="5">
        <f t="shared" si="14"/>
        <v>1175335420.7341926</v>
      </c>
      <c r="G37" s="5">
        <f t="shared" si="14"/>
        <v>1009023748.8383292</v>
      </c>
      <c r="H37" s="5">
        <f t="shared" si="14"/>
        <v>866243434.45651555</v>
      </c>
      <c r="I37" s="5">
        <f t="shared" si="14"/>
        <v>743669988.48091853</v>
      </c>
      <c r="J37" s="5">
        <f t="shared" si="14"/>
        <v>638430115.07585073</v>
      </c>
      <c r="K37" s="5">
        <f t="shared" si="14"/>
        <v>548092253.79261792</v>
      </c>
      <c r="L37" s="5">
        <f t="shared" si="14"/>
        <v>470530011.55248135</v>
      </c>
      <c r="M37" s="5">
        <f t="shared" si="14"/>
        <v>403940032.12662709</v>
      </c>
      <c r="N37" s="5">
        <f t="shared" si="14"/>
        <v>346768768.55467767</v>
      </c>
      <c r="O37" s="5">
        <f t="shared" si="14"/>
        <v>297689878.59115708</v>
      </c>
      <c r="P37" s="5">
        <f t="shared" si="14"/>
        <v>255561150.61792639</v>
      </c>
      <c r="Q37" s="5">
        <f t="shared" si="14"/>
        <v>219397359.05412054</v>
      </c>
      <c r="R37" s="5">
        <f t="shared" si="14"/>
        <v>188341186.91466469</v>
      </c>
      <c r="S37" s="5">
        <f t="shared" si="14"/>
        <v>161689945.60860378</v>
      </c>
      <c r="T37" s="5">
        <f t="shared" si="14"/>
        <v>138806926.34013736</v>
      </c>
      <c r="U37" s="5">
        <f t="shared" si="14"/>
        <v>119164763.54188351</v>
      </c>
      <c r="V37" s="5">
        <f t="shared" si="14"/>
        <v>102292031.46901517</v>
      </c>
      <c r="W37" s="5">
        <f t="shared" si="14"/>
        <v>87816706.542330548</v>
      </c>
      <c r="X37" s="5">
        <f t="shared" si="14"/>
        <v>75390642.566590786</v>
      </c>
      <c r="Y37" s="5">
        <f t="shared" si="14"/>
        <v>64711617.784448072</v>
      </c>
      <c r="Z37" s="5">
        <f t="shared" si="14"/>
        <v>55546661.069723338</v>
      </c>
      <c r="AA37" s="5">
        <f t="shared" si="14"/>
        <v>47673247.210770175</v>
      </c>
      <c r="AB37" s="5">
        <f t="shared" si="14"/>
        <v>40922214.68015267</v>
      </c>
      <c r="AC37" s="5">
        <f t="shared" si="14"/>
        <v>35116823.256680958</v>
      </c>
      <c r="AD37" s="5">
        <f t="shared" si="14"/>
        <v>30137044.889651738</v>
      </c>
      <c r="AE37" s="5">
        <f t="shared" si="14"/>
        <v>25857455.540806685</v>
      </c>
      <c r="AF37" s="5">
        <f t="shared" si="14"/>
        <v>22190950.845818076</v>
      </c>
    </row>
    <row r="38" spans="1:32" x14ac:dyDescent="0.25">
      <c r="A38" t="s">
        <v>30</v>
      </c>
      <c r="B38" s="10" t="s">
        <v>15</v>
      </c>
      <c r="C38" s="5">
        <f>$B$13*C35</f>
        <v>3000000000</v>
      </c>
      <c r="D38" s="5">
        <f t="shared" ref="D38:AF38" si="15">$B$13*D35</f>
        <v>3060148464.245625</v>
      </c>
      <c r="E38" s="5">
        <f t="shared" si="15"/>
        <v>3095620883.7610073</v>
      </c>
      <c r="F38" s="5">
        <f t="shared" si="15"/>
        <v>3110809887.4694476</v>
      </c>
      <c r="G38" s="5">
        <f t="shared" si="15"/>
        <v>3109468598.7090745</v>
      </c>
      <c r="H38" s="5">
        <f t="shared" si="15"/>
        <v>3094801079.2460313</v>
      </c>
      <c r="I38" s="5">
        <f t="shared" si="15"/>
        <v>3069545678.3682837</v>
      </c>
      <c r="J38" s="5">
        <f t="shared" si="15"/>
        <v>3036042078.9003835</v>
      </c>
      <c r="K38" s="5">
        <f t="shared" si="15"/>
        <v>2996286878.3686752</v>
      </c>
      <c r="L38" s="5">
        <f t="shared" si="15"/>
        <v>2951990707.9905167</v>
      </c>
      <c r="M38" s="5">
        <f t="shared" si="15"/>
        <v>2904611952.1263542</v>
      </c>
      <c r="N38" s="5">
        <f t="shared" si="15"/>
        <v>2855403991.1134329</v>
      </c>
      <c r="O38" s="5">
        <f t="shared" si="15"/>
        <v>2805440444.4098248</v>
      </c>
      <c r="P38" s="5">
        <f t="shared" si="15"/>
        <v>2755644747.1841674</v>
      </c>
      <c r="Q38" s="5">
        <f t="shared" si="15"/>
        <v>2706814491.2540374</v>
      </c>
      <c r="R38" s="5">
        <f t="shared" si="15"/>
        <v>2659645648.155601</v>
      </c>
      <c r="S38" s="5">
        <f t="shared" si="15"/>
        <v>2614740149.7577085</v>
      </c>
      <c r="T38" s="5">
        <f t="shared" si="15"/>
        <v>2572633493.9955068</v>
      </c>
      <c r="U38" s="5">
        <f t="shared" si="15"/>
        <v>2533795253.0344062</v>
      </c>
      <c r="V38" s="5">
        <f t="shared" si="15"/>
        <v>2498650973.6563859</v>
      </c>
      <c r="W38" s="5">
        <f t="shared" si="15"/>
        <v>2467583914.3458505</v>
      </c>
      <c r="X38" s="5">
        <f t="shared" si="15"/>
        <v>2440954337.3716893</v>
      </c>
      <c r="Y38" s="5">
        <f t="shared" si="15"/>
        <v>2419095595.4003978</v>
      </c>
      <c r="Z38" s="5">
        <f t="shared" si="15"/>
        <v>2402333914.7529173</v>
      </c>
      <c r="AA38" s="5">
        <f t="shared" si="15"/>
        <v>2390982009.5135274</v>
      </c>
      <c r="AB38" s="5">
        <f t="shared" si="15"/>
        <v>2385352191.642056</v>
      </c>
      <c r="AC38" s="5">
        <f t="shared" si="15"/>
        <v>2385757582.4245443</v>
      </c>
      <c r="AD38" s="5">
        <f t="shared" si="15"/>
        <v>2392515911.0791717</v>
      </c>
      <c r="AE38" s="5">
        <f t="shared" si="15"/>
        <v>2405955974.2969518</v>
      </c>
      <c r="AF38" s="5">
        <f t="shared" si="15"/>
        <v>2426422713.8177733</v>
      </c>
    </row>
    <row r="39" spans="1:32" x14ac:dyDescent="0.25">
      <c r="A39" t="s">
        <v>31</v>
      </c>
      <c r="B39" s="10" t="s">
        <v>15</v>
      </c>
      <c r="C39" s="5">
        <f>C32</f>
        <v>4773624089.8499994</v>
      </c>
      <c r="D39" s="5">
        <f t="shared" ref="D39:AF39" si="16">D32</f>
        <v>4794539455.5486994</v>
      </c>
      <c r="E39" s="5">
        <f t="shared" si="16"/>
        <v>4784286394.1229391</v>
      </c>
      <c r="F39" s="5">
        <f t="shared" si="16"/>
        <v>4748405801.6356192</v>
      </c>
      <c r="G39" s="5">
        <f t="shared" si="16"/>
        <v>4691653673.006649</v>
      </c>
      <c r="H39" s="5">
        <f t="shared" si="16"/>
        <v>4618005314.6026173</v>
      </c>
      <c r="I39" s="5">
        <f t="shared" si="16"/>
        <v>4530860318.0485535</v>
      </c>
      <c r="J39" s="5">
        <f t="shared" si="16"/>
        <v>4433110196.6266756</v>
      </c>
      <c r="K39" s="5">
        <f t="shared" si="16"/>
        <v>4327160221.0797472</v>
      </c>
      <c r="L39" s="5">
        <f t="shared" si="16"/>
        <v>4215107337.2023883</v>
      </c>
      <c r="M39" s="5">
        <f t="shared" si="16"/>
        <v>4098618590.8073144</v>
      </c>
      <c r="N39" s="5">
        <f t="shared" si="16"/>
        <v>3979169181.1381192</v>
      </c>
      <c r="O39" s="5">
        <f t="shared" si="16"/>
        <v>3857978278.3595786</v>
      </c>
      <c r="P39" s="5">
        <f t="shared" si="16"/>
        <v>3736048105.1068273</v>
      </c>
      <c r="Q39" s="5">
        <f t="shared" si="16"/>
        <v>3614151846.5780263</v>
      </c>
      <c r="R39" s="5">
        <f t="shared" si="16"/>
        <v>3493039064.5904536</v>
      </c>
      <c r="S39" s="5">
        <f t="shared" si="16"/>
        <v>3373213684.3160138</v>
      </c>
      <c r="T39" s="5">
        <f t="shared" si="16"/>
        <v>3255198792.9020476</v>
      </c>
      <c r="U39" s="5">
        <f t="shared" si="16"/>
        <v>3139312626.807816</v>
      </c>
      <c r="V39" s="5">
        <f t="shared" si="16"/>
        <v>3025884551.4257231</v>
      </c>
      <c r="W39" s="5">
        <f t="shared" si="16"/>
        <v>2915083578.8285594</v>
      </c>
      <c r="X39" s="5">
        <f t="shared" si="16"/>
        <v>2807141331.4067793</v>
      </c>
      <c r="Y39" s="5">
        <f t="shared" si="16"/>
        <v>2702063039.1045933</v>
      </c>
      <c r="Z39" s="5">
        <f t="shared" si="16"/>
        <v>2600028901.3170214</v>
      </c>
      <c r="AA39" s="5">
        <f t="shared" si="16"/>
        <v>2501045427.6815963</v>
      </c>
      <c r="AB39" s="5">
        <f t="shared" si="16"/>
        <v>2405177281.8856578</v>
      </c>
      <c r="AC39" s="5">
        <f t="shared" si="16"/>
        <v>2312428678.3813524</v>
      </c>
      <c r="AD39" s="5">
        <f t="shared" si="16"/>
        <v>2222801709.0680246</v>
      </c>
      <c r="AE39" s="5">
        <f t="shared" si="16"/>
        <v>2136234277.604003</v>
      </c>
      <c r="AF39" s="5">
        <f t="shared" si="16"/>
        <v>2052659535.7672472</v>
      </c>
    </row>
    <row r="40" spans="1:32" x14ac:dyDescent="0.25">
      <c r="A40" t="s">
        <v>32</v>
      </c>
      <c r="B40" s="10" t="s">
        <v>15</v>
      </c>
      <c r="C40" s="12">
        <f>C9</f>
        <v>25000000</v>
      </c>
      <c r="D40" s="12">
        <f t="shared" ref="D40:AF40" si="17">D9</f>
        <v>25250000</v>
      </c>
      <c r="E40" s="12">
        <f t="shared" si="17"/>
        <v>25502500</v>
      </c>
      <c r="F40" s="12">
        <f t="shared" si="17"/>
        <v>25757525</v>
      </c>
      <c r="G40" s="12">
        <f t="shared" si="17"/>
        <v>26015100.25</v>
      </c>
      <c r="H40" s="12">
        <f t="shared" si="17"/>
        <v>26275251.252500001</v>
      </c>
      <c r="I40" s="12">
        <f t="shared" si="17"/>
        <v>26538003.765025001</v>
      </c>
      <c r="J40" s="12">
        <f t="shared" si="17"/>
        <v>26803383.802675251</v>
      </c>
      <c r="K40" s="12">
        <f t="shared" si="17"/>
        <v>27071417.640702005</v>
      </c>
      <c r="L40" s="12">
        <f t="shared" si="17"/>
        <v>27342131.817109026</v>
      </c>
      <c r="M40" s="12">
        <f t="shared" si="17"/>
        <v>27615553.135280117</v>
      </c>
      <c r="N40" s="12">
        <f t="shared" si="17"/>
        <v>27891708.666632921</v>
      </c>
      <c r="O40" s="12">
        <f t="shared" si="17"/>
        <v>28170625.753299251</v>
      </c>
      <c r="P40" s="12">
        <f t="shared" si="17"/>
        <v>28452332.010832243</v>
      </c>
      <c r="Q40" s="12">
        <f t="shared" si="17"/>
        <v>28736855.330940567</v>
      </c>
      <c r="R40" s="12">
        <f t="shared" si="17"/>
        <v>29024223.884249974</v>
      </c>
      <c r="S40" s="12">
        <f t="shared" si="17"/>
        <v>29314466.123092473</v>
      </c>
      <c r="T40" s="12">
        <f t="shared" si="17"/>
        <v>29607610.784323398</v>
      </c>
      <c r="U40" s="12">
        <f t="shared" si="17"/>
        <v>29903686.892166633</v>
      </c>
      <c r="V40" s="12">
        <f t="shared" si="17"/>
        <v>30202723.7610883</v>
      </c>
      <c r="W40" s="12">
        <f t="shared" si="17"/>
        <v>30504750.998699185</v>
      </c>
      <c r="X40" s="12">
        <f t="shared" si="17"/>
        <v>30809798.508686177</v>
      </c>
      <c r="Y40" s="12">
        <f t="shared" si="17"/>
        <v>31117896.493773039</v>
      </c>
      <c r="Z40" s="12">
        <f t="shared" si="17"/>
        <v>31429075.458710771</v>
      </c>
      <c r="AA40" s="12">
        <f t="shared" si="17"/>
        <v>31743366.213297877</v>
      </c>
      <c r="AB40" s="12">
        <f t="shared" si="17"/>
        <v>32060799.875430856</v>
      </c>
      <c r="AC40" s="12">
        <f t="shared" si="17"/>
        <v>32381407.874185164</v>
      </c>
      <c r="AD40" s="12">
        <f t="shared" si="17"/>
        <v>32705221.952927016</v>
      </c>
      <c r="AE40" s="12">
        <f t="shared" si="17"/>
        <v>33032274.172456287</v>
      </c>
      <c r="AF40" s="12">
        <f t="shared" si="17"/>
        <v>33362596.914180849</v>
      </c>
    </row>
    <row r="41" spans="1:32" x14ac:dyDescent="0.25">
      <c r="A41" t="s">
        <v>33</v>
      </c>
      <c r="B41" s="5">
        <v>40000000000</v>
      </c>
      <c r="C41" s="5">
        <f>C35+C36+C37+C38-C39-C40</f>
        <v>40801979523.275002</v>
      </c>
      <c r="D41" s="5">
        <f t="shared" ref="D41:AF41" si="18">D35+D36+D37+D38-D39-D40</f>
        <v>41274945116.813431</v>
      </c>
      <c r="E41" s="5">
        <f t="shared" si="18"/>
        <v>41477465166.2593</v>
      </c>
      <c r="F41" s="5">
        <f t="shared" si="18"/>
        <v>41459581316.120995</v>
      </c>
      <c r="G41" s="5">
        <f t="shared" si="18"/>
        <v>41264014389.947083</v>
      </c>
      <c r="H41" s="5">
        <f t="shared" si="18"/>
        <v>40927275711.577118</v>
      </c>
      <c r="I41" s="5">
        <f t="shared" si="18"/>
        <v>40480561052.005112</v>
      </c>
      <c r="J41" s="5">
        <f t="shared" si="18"/>
        <v>39950491711.582336</v>
      </c>
      <c r="K41" s="5">
        <f t="shared" si="18"/>
        <v>39359876106.540222</v>
      </c>
      <c r="L41" s="5">
        <f t="shared" si="18"/>
        <v>38728159361.684723</v>
      </c>
      <c r="M41" s="5">
        <f t="shared" si="18"/>
        <v>38072053214.845772</v>
      </c>
      <c r="N41" s="5">
        <f t="shared" si="18"/>
        <v>37405872592.130997</v>
      </c>
      <c r="O41" s="5">
        <f t="shared" si="18"/>
        <v>36741929962.455566</v>
      </c>
      <c r="P41" s="5">
        <f t="shared" si="18"/>
        <v>36090859883.387169</v>
      </c>
      <c r="Q41" s="5">
        <f t="shared" si="18"/>
        <v>35461941975.408012</v>
      </c>
      <c r="R41" s="5">
        <f t="shared" si="18"/>
        <v>34863201996.769447</v>
      </c>
      <c r="S41" s="5">
        <f t="shared" si="18"/>
        <v>34301779919.94009</v>
      </c>
      <c r="T41" s="5">
        <f t="shared" si="18"/>
        <v>33783936707.12542</v>
      </c>
      <c r="U41" s="5">
        <f t="shared" si="18"/>
        <v>33315346315.41848</v>
      </c>
      <c r="V41" s="5">
        <f t="shared" si="18"/>
        <v>32901118857.944672</v>
      </c>
      <c r="W41" s="5">
        <f t="shared" si="18"/>
        <v>32546057831.622524</v>
      </c>
      <c r="X41" s="5">
        <f t="shared" si="18"/>
        <v>32254607938.671974</v>
      </c>
      <c r="Y41" s="5">
        <f t="shared" si="18"/>
        <v>32031118863.372231</v>
      </c>
      <c r="Z41" s="5">
        <f t="shared" si="18"/>
        <v>31879760126.847034</v>
      </c>
      <c r="AA41" s="5">
        <f t="shared" si="18"/>
        <v>31804695888.560745</v>
      </c>
      <c r="AB41" s="5">
        <f t="shared" si="18"/>
        <v>31810101098.993927</v>
      </c>
      <c r="AC41" s="5">
        <f t="shared" si="18"/>
        <v>31900212147.72229</v>
      </c>
      <c r="AD41" s="5">
        <f t="shared" si="18"/>
        <v>32079412990.626022</v>
      </c>
      <c r="AE41" s="5">
        <f t="shared" si="18"/>
        <v>32352302850.903648</v>
      </c>
      <c r="AF41" s="5">
        <f t="shared" si="18"/>
        <v>32723770763.224136</v>
      </c>
    </row>
    <row r="43" spans="1:32" ht="18.75" x14ac:dyDescent="0.3">
      <c r="A43" s="6" t="s">
        <v>35</v>
      </c>
      <c r="B43" s="2">
        <v>2016</v>
      </c>
      <c r="C43" s="2">
        <v>2017</v>
      </c>
      <c r="D43" s="2">
        <f>C43+1</f>
        <v>2018</v>
      </c>
      <c r="E43" s="2">
        <f t="shared" ref="E43:AF43" si="19">D43+1</f>
        <v>2019</v>
      </c>
      <c r="F43" s="2">
        <f t="shared" si="19"/>
        <v>2020</v>
      </c>
      <c r="G43" s="2">
        <f t="shared" si="19"/>
        <v>2021</v>
      </c>
      <c r="H43" s="2">
        <f t="shared" si="19"/>
        <v>2022</v>
      </c>
      <c r="I43" s="2">
        <f t="shared" si="19"/>
        <v>2023</v>
      </c>
      <c r="J43" s="2">
        <f t="shared" si="19"/>
        <v>2024</v>
      </c>
      <c r="K43" s="2">
        <f t="shared" si="19"/>
        <v>2025</v>
      </c>
      <c r="L43" s="2">
        <f t="shared" si="19"/>
        <v>2026</v>
      </c>
      <c r="M43" s="2">
        <f t="shared" si="19"/>
        <v>2027</v>
      </c>
      <c r="N43" s="2">
        <f t="shared" si="19"/>
        <v>2028</v>
      </c>
      <c r="O43" s="2">
        <f t="shared" si="19"/>
        <v>2029</v>
      </c>
      <c r="P43" s="2">
        <f t="shared" si="19"/>
        <v>2030</v>
      </c>
      <c r="Q43" s="2">
        <f t="shared" si="19"/>
        <v>2031</v>
      </c>
      <c r="R43" s="2">
        <f t="shared" si="19"/>
        <v>2032</v>
      </c>
      <c r="S43" s="2">
        <f t="shared" si="19"/>
        <v>2033</v>
      </c>
      <c r="T43" s="2">
        <f t="shared" si="19"/>
        <v>2034</v>
      </c>
      <c r="U43" s="2">
        <f t="shared" si="19"/>
        <v>2035</v>
      </c>
      <c r="V43" s="2">
        <f t="shared" si="19"/>
        <v>2036</v>
      </c>
      <c r="W43" s="2">
        <f t="shared" si="19"/>
        <v>2037</v>
      </c>
      <c r="X43" s="2">
        <f t="shared" si="19"/>
        <v>2038</v>
      </c>
      <c r="Y43" s="2">
        <f t="shared" si="19"/>
        <v>2039</v>
      </c>
      <c r="Z43" s="2">
        <f t="shared" si="19"/>
        <v>2040</v>
      </c>
      <c r="AA43" s="2">
        <f t="shared" si="19"/>
        <v>2041</v>
      </c>
      <c r="AB43" s="2">
        <f t="shared" si="19"/>
        <v>2042</v>
      </c>
      <c r="AC43" s="2">
        <f t="shared" si="19"/>
        <v>2043</v>
      </c>
      <c r="AD43" s="2">
        <f t="shared" si="19"/>
        <v>2044</v>
      </c>
      <c r="AE43" s="2">
        <f t="shared" si="19"/>
        <v>2045</v>
      </c>
      <c r="AF43" s="2">
        <f t="shared" si="19"/>
        <v>2046</v>
      </c>
    </row>
    <row r="44" spans="1:32" x14ac:dyDescent="0.25">
      <c r="A44" t="s">
        <v>22</v>
      </c>
      <c r="B44" s="10" t="s">
        <v>15</v>
      </c>
      <c r="C44" s="5">
        <f>C32</f>
        <v>4773624089.8499994</v>
      </c>
      <c r="D44" s="5">
        <f t="shared" ref="D44:AF44" si="20">D32</f>
        <v>4794539455.5486994</v>
      </c>
      <c r="E44" s="5">
        <f t="shared" si="20"/>
        <v>4784286394.1229391</v>
      </c>
      <c r="F44" s="5">
        <f t="shared" si="20"/>
        <v>4748405801.6356192</v>
      </c>
      <c r="G44" s="5">
        <f t="shared" si="20"/>
        <v>4691653673.006649</v>
      </c>
      <c r="H44" s="5">
        <f t="shared" si="20"/>
        <v>4618005314.6026173</v>
      </c>
      <c r="I44" s="5">
        <f t="shared" si="20"/>
        <v>4530860318.0485535</v>
      </c>
      <c r="J44" s="5">
        <f t="shared" si="20"/>
        <v>4433110196.6266756</v>
      </c>
      <c r="K44" s="5">
        <f t="shared" si="20"/>
        <v>4327160221.0797472</v>
      </c>
      <c r="L44" s="5">
        <f t="shared" si="20"/>
        <v>4215107337.2023883</v>
      </c>
      <c r="M44" s="5">
        <f t="shared" si="20"/>
        <v>4098618590.8073144</v>
      </c>
      <c r="N44" s="5">
        <f t="shared" si="20"/>
        <v>3979169181.1381192</v>
      </c>
      <c r="O44" s="5">
        <f t="shared" si="20"/>
        <v>3857978278.3595786</v>
      </c>
      <c r="P44" s="5">
        <f t="shared" si="20"/>
        <v>3736048105.1068273</v>
      </c>
      <c r="Q44" s="5">
        <f t="shared" si="20"/>
        <v>3614151846.5780263</v>
      </c>
      <c r="R44" s="5">
        <f t="shared" si="20"/>
        <v>3493039064.5904536</v>
      </c>
      <c r="S44" s="5">
        <f t="shared" si="20"/>
        <v>3373213684.3160138</v>
      </c>
      <c r="T44" s="5">
        <f t="shared" si="20"/>
        <v>3255198792.9020476</v>
      </c>
      <c r="U44" s="5">
        <f t="shared" si="20"/>
        <v>3139312626.807816</v>
      </c>
      <c r="V44" s="5">
        <f t="shared" si="20"/>
        <v>3025884551.4257231</v>
      </c>
      <c r="W44" s="5">
        <f t="shared" si="20"/>
        <v>2915083578.8285594</v>
      </c>
      <c r="X44" s="5">
        <f t="shared" si="20"/>
        <v>2807141331.4067793</v>
      </c>
      <c r="Y44" s="5">
        <f t="shared" si="20"/>
        <v>2702063039.1045933</v>
      </c>
      <c r="Z44" s="5">
        <f t="shared" si="20"/>
        <v>2600028901.3170214</v>
      </c>
      <c r="AA44" s="5">
        <f t="shared" si="20"/>
        <v>2501045427.6815963</v>
      </c>
      <c r="AB44" s="5">
        <f t="shared" si="20"/>
        <v>2405177281.8856578</v>
      </c>
      <c r="AC44" s="5">
        <f t="shared" si="20"/>
        <v>2312428678.3813524</v>
      </c>
      <c r="AD44" s="5">
        <f t="shared" si="20"/>
        <v>2222801709.0680246</v>
      </c>
      <c r="AE44" s="5">
        <f t="shared" si="20"/>
        <v>2136234277.604003</v>
      </c>
      <c r="AF44" s="5">
        <f t="shared" si="20"/>
        <v>2052659535.7672472</v>
      </c>
    </row>
    <row r="45" spans="1:32" x14ac:dyDescent="0.25">
      <c r="A45" t="s">
        <v>36</v>
      </c>
      <c r="B45" s="10" t="s">
        <v>15</v>
      </c>
      <c r="C45" s="17">
        <f>NPV(0.075,C44:AF44)</f>
        <v>47934359395.45137</v>
      </c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</row>
    <row r="46" spans="1:32" x14ac:dyDescent="0.25">
      <c r="A46" t="s">
        <v>38</v>
      </c>
      <c r="B46" s="10" t="s">
        <v>15</v>
      </c>
      <c r="C46" s="18">
        <f>C45-C41</f>
        <v>7132379872.1763687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 x14ac:dyDescent="0.25">
      <c r="A47" t="s">
        <v>37</v>
      </c>
      <c r="B47" s="10" t="s">
        <v>15</v>
      </c>
      <c r="C47" s="19">
        <f>C41/C45</f>
        <v>0.85120527400115453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K8" sqref="K8"/>
    </sheetView>
  </sheetViews>
  <sheetFormatPr defaultRowHeight="15" x14ac:dyDescent="0.25"/>
  <cols>
    <col min="1" max="1" width="13.42578125" bestFit="1" customWidth="1"/>
  </cols>
  <sheetData>
    <row r="1" spans="1:2" x14ac:dyDescent="0.25">
      <c r="A1" t="s">
        <v>39</v>
      </c>
      <c r="B1" s="21" t="s">
        <v>40</v>
      </c>
    </row>
    <row r="2" spans="1:2" x14ac:dyDescent="0.25">
      <c r="A2" s="20">
        <v>0</v>
      </c>
      <c r="B2">
        <v>65.34</v>
      </c>
    </row>
    <row r="3" spans="1:2" x14ac:dyDescent="0.25">
      <c r="A3">
        <v>0.01</v>
      </c>
      <c r="B3">
        <v>67.44</v>
      </c>
    </row>
    <row r="4" spans="1:2" x14ac:dyDescent="0.25">
      <c r="A4">
        <v>0.02</v>
      </c>
      <c r="B4">
        <v>69.41</v>
      </c>
    </row>
    <row r="5" spans="1:2" x14ac:dyDescent="0.25">
      <c r="A5">
        <v>0.03</v>
      </c>
      <c r="B5">
        <v>71.23</v>
      </c>
    </row>
    <row r="6" spans="1:2" x14ac:dyDescent="0.25">
      <c r="A6">
        <v>0.04</v>
      </c>
      <c r="B6">
        <v>72.930000000000007</v>
      </c>
    </row>
    <row r="7" spans="1:2" x14ac:dyDescent="0.25">
      <c r="A7">
        <v>0.05</v>
      </c>
      <c r="B7" s="20">
        <v>74.5</v>
      </c>
    </row>
    <row r="8" spans="1:2" x14ac:dyDescent="0.25">
      <c r="A8">
        <v>0.06</v>
      </c>
      <c r="B8">
        <v>75.959999999999994</v>
      </c>
    </row>
    <row r="9" spans="1:2" x14ac:dyDescent="0.25">
      <c r="A9">
        <v>7.0000000000000007E-2</v>
      </c>
      <c r="B9">
        <v>77.319999999999993</v>
      </c>
    </row>
    <row r="10" spans="1:2" x14ac:dyDescent="0.25">
      <c r="A10">
        <v>0.08</v>
      </c>
      <c r="B10">
        <v>78.569999999999993</v>
      </c>
    </row>
    <row r="11" spans="1:2" x14ac:dyDescent="0.25">
      <c r="A11">
        <v>0.09</v>
      </c>
      <c r="B11">
        <v>79.73</v>
      </c>
    </row>
    <row r="12" spans="1:2" x14ac:dyDescent="0.25">
      <c r="A12">
        <v>0.1</v>
      </c>
      <c r="B12">
        <v>80.8</v>
      </c>
    </row>
    <row r="13" spans="1:2" x14ac:dyDescent="0.25">
      <c r="A13">
        <v>0.11</v>
      </c>
      <c r="B13">
        <v>81.8</v>
      </c>
    </row>
    <row r="14" spans="1:2" x14ac:dyDescent="0.25">
      <c r="A14">
        <v>0.12</v>
      </c>
      <c r="B14">
        <v>82.72</v>
      </c>
    </row>
    <row r="15" spans="1:2" x14ac:dyDescent="0.25">
      <c r="A15">
        <v>0.13</v>
      </c>
      <c r="B15">
        <v>83.58</v>
      </c>
    </row>
    <row r="16" spans="1:2" x14ac:dyDescent="0.25">
      <c r="A16">
        <v>0.14000000000000001</v>
      </c>
      <c r="B16">
        <v>84.38</v>
      </c>
    </row>
    <row r="17" spans="1:2" x14ac:dyDescent="0.25">
      <c r="A17">
        <v>0.15</v>
      </c>
      <c r="B17">
        <v>85.12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Chandler,Christopher Douglas</cp:lastModifiedBy>
  <dcterms:created xsi:type="dcterms:W3CDTF">2016-07-30T15:44:28Z</dcterms:created>
  <dcterms:modified xsi:type="dcterms:W3CDTF">2017-06-23T14:48:27Z</dcterms:modified>
</cp:coreProperties>
</file>