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QC Folder\QC_EMBASE\May 2015\Cycle 1\For QC\"/>
    </mc:Choice>
  </mc:AlternateContent>
  <bookViews>
    <workbookView xWindow="-15" yWindow="-15" windowWidth="15135" windowHeight="4065"/>
  </bookViews>
  <sheets>
    <sheet name="RawData" sheetId="1" r:id="rId1"/>
    <sheet name="Results" sheetId="3" r:id="rId2"/>
    <sheet name="MedDevTerms" sheetId="2" r:id="rId3"/>
    <sheet name="IndividualItemScores" sheetId="4" r:id="rId4"/>
    <sheet name="CheckTagOverview" sheetId="5" r:id="rId5"/>
    <sheet name="LinkOverview" sheetId="6" r:id="rId6"/>
  </sheets>
  <definedNames>
    <definedName name="_xlnm._FilterDatabase" localSheetId="4" hidden="1">CheckTagOverview!$A$1:$A$58</definedName>
    <definedName name="_xlnm._FilterDatabase" localSheetId="0" hidden="1">RawData!$A$1:$N$4</definedName>
  </definedNames>
  <calcPr calcId="152511"/>
</workbook>
</file>

<file path=xl/calcChain.xml><?xml version="1.0" encoding="utf-8"?>
<calcChain xmlns="http://schemas.openxmlformats.org/spreadsheetml/2006/main">
  <c r="D44" i="3" l="1"/>
  <c r="C44" i="3"/>
  <c r="D20" i="5" l="1"/>
  <c r="C20" i="5"/>
  <c r="B20" i="5"/>
  <c r="A4" i="4" l="1"/>
  <c r="AG44" i="3" l="1"/>
  <c r="Y34" i="3" l="1"/>
  <c r="Y32" i="3"/>
  <c r="Y21" i="3"/>
  <c r="D35" i="6" l="1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2" i="6" l="1"/>
  <c r="C22" i="6"/>
  <c r="B22" i="6"/>
  <c r="D19" i="6"/>
  <c r="C19" i="6"/>
  <c r="B19" i="6"/>
  <c r="D18" i="6"/>
  <c r="C18" i="6"/>
  <c r="B18" i="6"/>
  <c r="D47" i="5" l="1"/>
  <c r="C47" i="5"/>
  <c r="B47" i="5"/>
  <c r="F47" i="5" l="1"/>
  <c r="G47" i="5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49" i="3"/>
  <c r="Y47" i="3"/>
  <c r="Y45" i="3"/>
  <c r="Y44" i="3"/>
  <c r="Y43" i="3"/>
  <c r="Y42" i="3"/>
  <c r="Y41" i="3"/>
  <c r="Y40" i="3"/>
  <c r="Y39" i="3"/>
  <c r="Y38" i="3"/>
  <c r="Y37" i="3"/>
  <c r="Y36" i="3"/>
  <c r="Y35" i="3"/>
  <c r="Y30" i="3"/>
  <c r="Y29" i="3"/>
  <c r="Y28" i="3"/>
  <c r="Y27" i="3"/>
  <c r="Y26" i="3"/>
  <c r="Y25" i="3"/>
  <c r="Y24" i="3"/>
  <c r="Y23" i="3"/>
  <c r="Y22" i="3"/>
  <c r="Y19" i="3"/>
  <c r="Y18" i="3"/>
  <c r="Y1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Q66" i="3" l="1"/>
  <c r="N66" i="3"/>
  <c r="M66" i="3"/>
  <c r="L66" i="3"/>
  <c r="K66" i="3"/>
  <c r="J66" i="3"/>
  <c r="I66" i="3"/>
  <c r="Q65" i="3"/>
  <c r="N65" i="3"/>
  <c r="M65" i="3"/>
  <c r="L65" i="3"/>
  <c r="K65" i="3"/>
  <c r="J65" i="3"/>
  <c r="I65" i="3"/>
  <c r="Q64" i="3"/>
  <c r="N64" i="3"/>
  <c r="M64" i="3"/>
  <c r="L64" i="3"/>
  <c r="K64" i="3"/>
  <c r="J64" i="3"/>
  <c r="I64" i="3"/>
  <c r="Q63" i="3"/>
  <c r="N63" i="3"/>
  <c r="M63" i="3"/>
  <c r="L63" i="3"/>
  <c r="K63" i="3"/>
  <c r="J63" i="3"/>
  <c r="I63" i="3"/>
  <c r="Q62" i="3"/>
  <c r="N62" i="3"/>
  <c r="M62" i="3"/>
  <c r="L62" i="3"/>
  <c r="K62" i="3"/>
  <c r="J62" i="3"/>
  <c r="I62" i="3"/>
  <c r="Q61" i="3"/>
  <c r="N61" i="3"/>
  <c r="M61" i="3"/>
  <c r="L61" i="3"/>
  <c r="K61" i="3"/>
  <c r="J61" i="3"/>
  <c r="I61" i="3"/>
  <c r="Q60" i="3"/>
  <c r="N60" i="3"/>
  <c r="M60" i="3"/>
  <c r="L60" i="3"/>
  <c r="K60" i="3"/>
  <c r="J60" i="3"/>
  <c r="I60" i="3"/>
  <c r="Q59" i="3"/>
  <c r="N59" i="3"/>
  <c r="M59" i="3"/>
  <c r="L59" i="3"/>
  <c r="K59" i="3"/>
  <c r="J59" i="3"/>
  <c r="I59" i="3"/>
  <c r="Q58" i="3"/>
  <c r="N58" i="3"/>
  <c r="M58" i="3"/>
  <c r="L58" i="3"/>
  <c r="K58" i="3"/>
  <c r="J58" i="3"/>
  <c r="I58" i="3"/>
  <c r="Q57" i="3"/>
  <c r="N57" i="3"/>
  <c r="M57" i="3"/>
  <c r="L57" i="3"/>
  <c r="K57" i="3"/>
  <c r="J57" i="3"/>
  <c r="I57" i="3"/>
  <c r="Q56" i="3"/>
  <c r="N56" i="3"/>
  <c r="M56" i="3"/>
  <c r="L56" i="3"/>
  <c r="K56" i="3"/>
  <c r="J56" i="3"/>
  <c r="I56" i="3"/>
  <c r="Q55" i="3"/>
  <c r="N55" i="3"/>
  <c r="M55" i="3"/>
  <c r="L55" i="3"/>
  <c r="K55" i="3"/>
  <c r="J55" i="3"/>
  <c r="I55" i="3"/>
  <c r="Q54" i="3"/>
  <c r="N54" i="3"/>
  <c r="M54" i="3"/>
  <c r="L54" i="3"/>
  <c r="K54" i="3"/>
  <c r="J54" i="3"/>
  <c r="I54" i="3"/>
  <c r="Q53" i="3"/>
  <c r="N53" i="3"/>
  <c r="M53" i="3"/>
  <c r="L53" i="3"/>
  <c r="K53" i="3"/>
  <c r="J53" i="3"/>
  <c r="I53" i="3"/>
  <c r="Q52" i="3"/>
  <c r="N52" i="3"/>
  <c r="M52" i="3"/>
  <c r="L52" i="3"/>
  <c r="K52" i="3"/>
  <c r="J52" i="3"/>
  <c r="I52" i="3"/>
  <c r="Q51" i="3"/>
  <c r="N51" i="3"/>
  <c r="M51" i="3"/>
  <c r="L51" i="3"/>
  <c r="K51" i="3"/>
  <c r="J51" i="3"/>
  <c r="I51" i="3"/>
  <c r="Q50" i="3"/>
  <c r="N50" i="3"/>
  <c r="M50" i="3"/>
  <c r="L50" i="3"/>
  <c r="K50" i="3"/>
  <c r="J50" i="3"/>
  <c r="I50" i="3"/>
  <c r="Q49" i="3"/>
  <c r="N49" i="3"/>
  <c r="M49" i="3"/>
  <c r="L49" i="3"/>
  <c r="K49" i="3"/>
  <c r="J49" i="3"/>
  <c r="I49" i="3"/>
  <c r="Q48" i="3"/>
  <c r="N48" i="3"/>
  <c r="M48" i="3"/>
  <c r="L48" i="3"/>
  <c r="K48" i="3"/>
  <c r="J48" i="3"/>
  <c r="I48" i="3"/>
  <c r="Q47" i="3"/>
  <c r="N47" i="3"/>
  <c r="M47" i="3"/>
  <c r="L47" i="3"/>
  <c r="K47" i="3"/>
  <c r="J47" i="3"/>
  <c r="I47" i="3"/>
  <c r="Q46" i="3"/>
  <c r="N46" i="3"/>
  <c r="M46" i="3"/>
  <c r="L46" i="3"/>
  <c r="K46" i="3"/>
  <c r="J46" i="3"/>
  <c r="I46" i="3"/>
  <c r="Q45" i="3"/>
  <c r="N45" i="3"/>
  <c r="M45" i="3"/>
  <c r="L45" i="3"/>
  <c r="K45" i="3"/>
  <c r="J45" i="3"/>
  <c r="I45" i="3"/>
  <c r="Q43" i="3"/>
  <c r="N43" i="3"/>
  <c r="M43" i="3"/>
  <c r="L43" i="3"/>
  <c r="K43" i="3"/>
  <c r="J43" i="3"/>
  <c r="I43" i="3"/>
  <c r="Q42" i="3"/>
  <c r="N42" i="3"/>
  <c r="M42" i="3"/>
  <c r="L42" i="3"/>
  <c r="K42" i="3"/>
  <c r="J42" i="3"/>
  <c r="I42" i="3"/>
  <c r="Q41" i="3"/>
  <c r="N41" i="3"/>
  <c r="M41" i="3"/>
  <c r="L41" i="3"/>
  <c r="K41" i="3"/>
  <c r="J41" i="3"/>
  <c r="I41" i="3"/>
  <c r="Q40" i="3"/>
  <c r="N40" i="3"/>
  <c r="M40" i="3"/>
  <c r="L40" i="3"/>
  <c r="K40" i="3"/>
  <c r="J40" i="3"/>
  <c r="I40" i="3"/>
  <c r="Q39" i="3"/>
  <c r="N39" i="3"/>
  <c r="M39" i="3"/>
  <c r="L39" i="3"/>
  <c r="K39" i="3"/>
  <c r="J39" i="3"/>
  <c r="I39" i="3"/>
  <c r="Q38" i="3"/>
  <c r="N38" i="3"/>
  <c r="M38" i="3"/>
  <c r="L38" i="3"/>
  <c r="K38" i="3"/>
  <c r="J38" i="3"/>
  <c r="I38" i="3"/>
  <c r="Q37" i="3"/>
  <c r="N37" i="3"/>
  <c r="M37" i="3"/>
  <c r="L37" i="3"/>
  <c r="K37" i="3"/>
  <c r="J37" i="3"/>
  <c r="I37" i="3"/>
  <c r="Q36" i="3"/>
  <c r="N36" i="3"/>
  <c r="M36" i="3"/>
  <c r="L36" i="3"/>
  <c r="K36" i="3"/>
  <c r="J36" i="3"/>
  <c r="I36" i="3"/>
  <c r="Q35" i="3"/>
  <c r="N35" i="3"/>
  <c r="M35" i="3"/>
  <c r="L35" i="3"/>
  <c r="K35" i="3"/>
  <c r="J35" i="3"/>
  <c r="I35" i="3"/>
  <c r="Q34" i="3"/>
  <c r="N34" i="3"/>
  <c r="M34" i="3"/>
  <c r="L34" i="3"/>
  <c r="K34" i="3"/>
  <c r="J34" i="3"/>
  <c r="I34" i="3"/>
  <c r="Q33" i="3"/>
  <c r="N33" i="3"/>
  <c r="M33" i="3"/>
  <c r="L33" i="3"/>
  <c r="K33" i="3"/>
  <c r="J33" i="3"/>
  <c r="I33" i="3"/>
  <c r="Q32" i="3"/>
  <c r="N32" i="3"/>
  <c r="M32" i="3"/>
  <c r="L32" i="3"/>
  <c r="K32" i="3"/>
  <c r="J32" i="3"/>
  <c r="I32" i="3"/>
  <c r="Q31" i="3"/>
  <c r="N31" i="3"/>
  <c r="M31" i="3"/>
  <c r="L31" i="3"/>
  <c r="K31" i="3"/>
  <c r="J31" i="3"/>
  <c r="I31" i="3"/>
  <c r="Q30" i="3"/>
  <c r="N30" i="3"/>
  <c r="M30" i="3"/>
  <c r="L30" i="3"/>
  <c r="K30" i="3"/>
  <c r="J30" i="3"/>
  <c r="I30" i="3"/>
  <c r="Q29" i="3"/>
  <c r="N29" i="3"/>
  <c r="M29" i="3"/>
  <c r="L29" i="3"/>
  <c r="K29" i="3"/>
  <c r="J29" i="3"/>
  <c r="I29" i="3"/>
  <c r="Q28" i="3"/>
  <c r="N28" i="3"/>
  <c r="M28" i="3"/>
  <c r="L28" i="3"/>
  <c r="K28" i="3"/>
  <c r="J28" i="3"/>
  <c r="I28" i="3"/>
  <c r="Q27" i="3"/>
  <c r="N27" i="3"/>
  <c r="M27" i="3"/>
  <c r="L27" i="3"/>
  <c r="K27" i="3"/>
  <c r="J27" i="3"/>
  <c r="I27" i="3"/>
  <c r="Q26" i="3"/>
  <c r="N26" i="3"/>
  <c r="M26" i="3"/>
  <c r="L26" i="3"/>
  <c r="K26" i="3"/>
  <c r="J26" i="3"/>
  <c r="I26" i="3"/>
  <c r="Q25" i="3"/>
  <c r="N25" i="3"/>
  <c r="M25" i="3"/>
  <c r="L25" i="3"/>
  <c r="K25" i="3"/>
  <c r="J25" i="3"/>
  <c r="I25" i="3"/>
  <c r="Q24" i="3"/>
  <c r="N24" i="3"/>
  <c r="M24" i="3"/>
  <c r="L24" i="3"/>
  <c r="K24" i="3"/>
  <c r="J24" i="3"/>
  <c r="I24" i="3"/>
  <c r="Q23" i="3"/>
  <c r="N23" i="3"/>
  <c r="M23" i="3"/>
  <c r="L23" i="3"/>
  <c r="K23" i="3"/>
  <c r="J23" i="3"/>
  <c r="I23" i="3"/>
  <c r="Q22" i="3"/>
  <c r="N22" i="3"/>
  <c r="M22" i="3"/>
  <c r="L22" i="3"/>
  <c r="K22" i="3"/>
  <c r="J22" i="3"/>
  <c r="I22" i="3"/>
  <c r="Q21" i="3"/>
  <c r="N21" i="3"/>
  <c r="M21" i="3"/>
  <c r="L21" i="3"/>
  <c r="Z21" i="3" s="1"/>
  <c r="K21" i="3"/>
  <c r="J21" i="3"/>
  <c r="I21" i="3"/>
  <c r="Q20" i="3"/>
  <c r="N20" i="3"/>
  <c r="M20" i="3"/>
  <c r="L20" i="3"/>
  <c r="K20" i="3"/>
  <c r="J20" i="3"/>
  <c r="I20" i="3"/>
  <c r="Q19" i="3"/>
  <c r="N19" i="3"/>
  <c r="AB19" i="3" s="1"/>
  <c r="M19" i="3"/>
  <c r="L19" i="3"/>
  <c r="K19" i="3"/>
  <c r="J19" i="3"/>
  <c r="I19" i="3"/>
  <c r="Q18" i="3"/>
  <c r="N18" i="3"/>
  <c r="M18" i="3"/>
  <c r="AA18" i="3" s="1"/>
  <c r="L18" i="3"/>
  <c r="K18" i="3"/>
  <c r="J18" i="3"/>
  <c r="I18" i="3"/>
  <c r="U18" i="3" s="1"/>
  <c r="Q17" i="3"/>
  <c r="N17" i="3"/>
  <c r="M17" i="3"/>
  <c r="AA17" i="3" s="1"/>
  <c r="L17" i="3"/>
  <c r="Z17" i="3" s="1"/>
  <c r="K17" i="3"/>
  <c r="J17" i="3"/>
  <c r="W17" i="3" s="1"/>
  <c r="I17" i="3"/>
  <c r="P66" i="3"/>
  <c r="O66" i="3"/>
  <c r="H66" i="3"/>
  <c r="G66" i="3"/>
  <c r="P65" i="3"/>
  <c r="AE65" i="3" s="1"/>
  <c r="O65" i="3"/>
  <c r="H65" i="3"/>
  <c r="G65" i="3"/>
  <c r="P64" i="3"/>
  <c r="O64" i="3"/>
  <c r="H64" i="3"/>
  <c r="G64" i="3"/>
  <c r="P63" i="3"/>
  <c r="O63" i="3"/>
  <c r="H63" i="3"/>
  <c r="G63" i="3"/>
  <c r="P62" i="3"/>
  <c r="O62" i="3"/>
  <c r="H62" i="3"/>
  <c r="G62" i="3"/>
  <c r="P61" i="3"/>
  <c r="AE61" i="3" s="1"/>
  <c r="O61" i="3"/>
  <c r="H61" i="3"/>
  <c r="G61" i="3"/>
  <c r="P60" i="3"/>
  <c r="AE60" i="3" s="1"/>
  <c r="O60" i="3"/>
  <c r="H60" i="3"/>
  <c r="G60" i="3"/>
  <c r="P59" i="3"/>
  <c r="O59" i="3"/>
  <c r="H59" i="3"/>
  <c r="G59" i="3"/>
  <c r="P58" i="3"/>
  <c r="AE58" i="3" s="1"/>
  <c r="O58" i="3"/>
  <c r="H58" i="3"/>
  <c r="G58" i="3"/>
  <c r="P57" i="3"/>
  <c r="AE57" i="3" s="1"/>
  <c r="O57" i="3"/>
  <c r="H57" i="3"/>
  <c r="G57" i="3"/>
  <c r="P56" i="3"/>
  <c r="O56" i="3"/>
  <c r="H56" i="3"/>
  <c r="G56" i="3"/>
  <c r="P55" i="3"/>
  <c r="AE55" i="3" s="1"/>
  <c r="O55" i="3"/>
  <c r="H55" i="3"/>
  <c r="G55" i="3"/>
  <c r="P54" i="3"/>
  <c r="AE54" i="3" s="1"/>
  <c r="O54" i="3"/>
  <c r="H54" i="3"/>
  <c r="G54" i="3"/>
  <c r="P53" i="3"/>
  <c r="O53" i="3"/>
  <c r="H53" i="3"/>
  <c r="G53" i="3"/>
  <c r="P52" i="3"/>
  <c r="AE52" i="3" s="1"/>
  <c r="O52" i="3"/>
  <c r="H52" i="3"/>
  <c r="G52" i="3"/>
  <c r="P51" i="3"/>
  <c r="AE51" i="3" s="1"/>
  <c r="O51" i="3"/>
  <c r="H51" i="3"/>
  <c r="G51" i="3"/>
  <c r="P50" i="3"/>
  <c r="AE50" i="3" s="1"/>
  <c r="O50" i="3"/>
  <c r="H50" i="3"/>
  <c r="G50" i="3"/>
  <c r="P49" i="3"/>
  <c r="AE49" i="3" s="1"/>
  <c r="O49" i="3"/>
  <c r="H49" i="3"/>
  <c r="G49" i="3"/>
  <c r="P48" i="3"/>
  <c r="AE48" i="3" s="1"/>
  <c r="O48" i="3"/>
  <c r="H48" i="3"/>
  <c r="G48" i="3"/>
  <c r="P47" i="3"/>
  <c r="AE47" i="3" s="1"/>
  <c r="O47" i="3"/>
  <c r="H47" i="3"/>
  <c r="G47" i="3"/>
  <c r="P46" i="3"/>
  <c r="O46" i="3"/>
  <c r="AD46" i="3" s="1"/>
  <c r="H46" i="3"/>
  <c r="G46" i="3"/>
  <c r="P45" i="3"/>
  <c r="AE45" i="3" s="1"/>
  <c r="O45" i="3"/>
  <c r="AD45" i="3" s="1"/>
  <c r="H45" i="3"/>
  <c r="G45" i="3"/>
  <c r="P43" i="3"/>
  <c r="AE43" i="3" s="1"/>
  <c r="O43" i="3"/>
  <c r="H43" i="3"/>
  <c r="G43" i="3"/>
  <c r="P42" i="3"/>
  <c r="O42" i="3"/>
  <c r="AD42" i="3" s="1"/>
  <c r="H42" i="3"/>
  <c r="G42" i="3"/>
  <c r="P41" i="3"/>
  <c r="AE41" i="3" s="1"/>
  <c r="O41" i="3"/>
  <c r="AD41" i="3" s="1"/>
  <c r="H41" i="3"/>
  <c r="G41" i="3"/>
  <c r="P40" i="3"/>
  <c r="O40" i="3"/>
  <c r="AD40" i="3" s="1"/>
  <c r="H40" i="3"/>
  <c r="G40" i="3"/>
  <c r="P39" i="3"/>
  <c r="AE39" i="3" s="1"/>
  <c r="O39" i="3"/>
  <c r="H39" i="3"/>
  <c r="G39" i="3"/>
  <c r="P38" i="3"/>
  <c r="AE38" i="3" s="1"/>
  <c r="O38" i="3"/>
  <c r="H38" i="3"/>
  <c r="G38" i="3"/>
  <c r="P37" i="3"/>
  <c r="AE37" i="3" s="1"/>
  <c r="O37" i="3"/>
  <c r="AD37" i="3" s="1"/>
  <c r="H37" i="3"/>
  <c r="G37" i="3"/>
  <c r="P36" i="3"/>
  <c r="AE36" i="3" s="1"/>
  <c r="O36" i="3"/>
  <c r="AD36" i="3" s="1"/>
  <c r="H36" i="3"/>
  <c r="G36" i="3"/>
  <c r="P35" i="3"/>
  <c r="O35" i="3"/>
  <c r="AD35" i="3" s="1"/>
  <c r="H35" i="3"/>
  <c r="G35" i="3"/>
  <c r="S35" i="3" s="1"/>
  <c r="P34" i="3"/>
  <c r="AE34" i="3" s="1"/>
  <c r="O34" i="3"/>
  <c r="AD34" i="3" s="1"/>
  <c r="H34" i="3"/>
  <c r="T34" i="3" s="1"/>
  <c r="G34" i="3"/>
  <c r="P33" i="3"/>
  <c r="AE33" i="3" s="1"/>
  <c r="O33" i="3"/>
  <c r="AD33" i="3" s="1"/>
  <c r="H33" i="3"/>
  <c r="T33" i="3" s="1"/>
  <c r="G33" i="3"/>
  <c r="S33" i="3" s="1"/>
  <c r="P32" i="3"/>
  <c r="AE32" i="3" s="1"/>
  <c r="O32" i="3"/>
  <c r="AD32" i="3" s="1"/>
  <c r="H32" i="3"/>
  <c r="G32" i="3"/>
  <c r="S32" i="3" s="1"/>
  <c r="P31" i="3"/>
  <c r="AE31" i="3" s="1"/>
  <c r="O31" i="3"/>
  <c r="AD31" i="3" s="1"/>
  <c r="H31" i="3"/>
  <c r="G31" i="3"/>
  <c r="P30" i="3"/>
  <c r="O30" i="3"/>
  <c r="AD30" i="3" s="1"/>
  <c r="H30" i="3"/>
  <c r="T30" i="3" s="1"/>
  <c r="G30" i="3"/>
  <c r="S30" i="3" s="1"/>
  <c r="P29" i="3"/>
  <c r="O29" i="3"/>
  <c r="AD29" i="3" s="1"/>
  <c r="H29" i="3"/>
  <c r="T29" i="3" s="1"/>
  <c r="G29" i="3"/>
  <c r="S29" i="3" s="1"/>
  <c r="P28" i="3"/>
  <c r="AE28" i="3" s="1"/>
  <c r="O28" i="3"/>
  <c r="AD28" i="3" s="1"/>
  <c r="H28" i="3"/>
  <c r="T28" i="3" s="1"/>
  <c r="G28" i="3"/>
  <c r="S28" i="3" s="1"/>
  <c r="P27" i="3"/>
  <c r="AE27" i="3" s="1"/>
  <c r="O27" i="3"/>
  <c r="AD27" i="3" s="1"/>
  <c r="H27" i="3"/>
  <c r="T27" i="3" s="1"/>
  <c r="G27" i="3"/>
  <c r="S27" i="3" s="1"/>
  <c r="P26" i="3"/>
  <c r="AE26" i="3" s="1"/>
  <c r="O26" i="3"/>
  <c r="AD26" i="3" s="1"/>
  <c r="H26" i="3"/>
  <c r="G26" i="3"/>
  <c r="P25" i="3"/>
  <c r="AE25" i="3" s="1"/>
  <c r="O25" i="3"/>
  <c r="AD25" i="3" s="1"/>
  <c r="H25" i="3"/>
  <c r="G25" i="3"/>
  <c r="P24" i="3"/>
  <c r="AE24" i="3" s="1"/>
  <c r="O24" i="3"/>
  <c r="AD24" i="3" s="1"/>
  <c r="H24" i="3"/>
  <c r="G24" i="3"/>
  <c r="P23" i="3"/>
  <c r="AE23" i="3" s="1"/>
  <c r="O23" i="3"/>
  <c r="H23" i="3"/>
  <c r="T23" i="3" s="1"/>
  <c r="G23" i="3"/>
  <c r="S23" i="3" s="1"/>
  <c r="P22" i="3"/>
  <c r="AE22" i="3" s="1"/>
  <c r="O22" i="3"/>
  <c r="AD22" i="3" s="1"/>
  <c r="H22" i="3"/>
  <c r="T22" i="3" s="1"/>
  <c r="G22" i="3"/>
  <c r="S22" i="3" s="1"/>
  <c r="P21" i="3"/>
  <c r="AE21" i="3" s="1"/>
  <c r="O21" i="3"/>
  <c r="AD21" i="3" s="1"/>
  <c r="H21" i="3"/>
  <c r="G21" i="3"/>
  <c r="P20" i="3"/>
  <c r="AE20" i="3" s="1"/>
  <c r="O20" i="3"/>
  <c r="AD20" i="3" s="1"/>
  <c r="H20" i="3"/>
  <c r="G20" i="3"/>
  <c r="P19" i="3"/>
  <c r="AE19" i="3" s="1"/>
  <c r="O19" i="3"/>
  <c r="AD19" i="3" s="1"/>
  <c r="H19" i="3"/>
  <c r="G19" i="3"/>
  <c r="P18" i="3"/>
  <c r="AE18" i="3" s="1"/>
  <c r="O18" i="3"/>
  <c r="AD18" i="3" s="1"/>
  <c r="W18" i="3"/>
  <c r="H18" i="3"/>
  <c r="T18" i="3" s="1"/>
  <c r="G18" i="3"/>
  <c r="S18" i="3" s="1"/>
  <c r="AF17" i="3"/>
  <c r="P17" i="3"/>
  <c r="AE17" i="3" s="1"/>
  <c r="O17" i="3"/>
  <c r="AD17" i="3" s="1"/>
  <c r="X17" i="3"/>
  <c r="H17" i="3"/>
  <c r="G17" i="3"/>
  <c r="AE66" i="3"/>
  <c r="AF66" i="3"/>
  <c r="AD66" i="3"/>
  <c r="AB66" i="3"/>
  <c r="AA66" i="3"/>
  <c r="Z66" i="3"/>
  <c r="X66" i="3"/>
  <c r="W66" i="3"/>
  <c r="U66" i="3"/>
  <c r="T66" i="3"/>
  <c r="S66" i="3"/>
  <c r="AA65" i="3"/>
  <c r="S65" i="3"/>
  <c r="AF65" i="3"/>
  <c r="AD65" i="3"/>
  <c r="AB65" i="3"/>
  <c r="Z65" i="3"/>
  <c r="X65" i="3"/>
  <c r="W65" i="3"/>
  <c r="U65" i="3"/>
  <c r="T65" i="3"/>
  <c r="AE64" i="3"/>
  <c r="AA64" i="3"/>
  <c r="S64" i="3"/>
  <c r="AF64" i="3"/>
  <c r="AD64" i="3"/>
  <c r="AB64" i="3"/>
  <c r="Z64" i="3"/>
  <c r="X64" i="3"/>
  <c r="W64" i="3"/>
  <c r="U64" i="3"/>
  <c r="T64" i="3"/>
  <c r="AE63" i="3"/>
  <c r="AA63" i="3"/>
  <c r="Z63" i="3"/>
  <c r="T63" i="3"/>
  <c r="S63" i="3"/>
  <c r="AF63" i="3"/>
  <c r="AD63" i="3"/>
  <c r="AB63" i="3"/>
  <c r="X63" i="3"/>
  <c r="W63" i="3"/>
  <c r="U63" i="3"/>
  <c r="AE62" i="3"/>
  <c r="AA62" i="3"/>
  <c r="Z62" i="3"/>
  <c r="T62" i="3"/>
  <c r="S62" i="3"/>
  <c r="AF62" i="3"/>
  <c r="AD62" i="3"/>
  <c r="AB62" i="3"/>
  <c r="X62" i="3"/>
  <c r="W62" i="3"/>
  <c r="U62" i="3"/>
  <c r="AA61" i="3"/>
  <c r="Z61" i="3"/>
  <c r="T61" i="3"/>
  <c r="AF61" i="3"/>
  <c r="AD61" i="3"/>
  <c r="AB61" i="3"/>
  <c r="X61" i="3"/>
  <c r="W61" i="3"/>
  <c r="U61" i="3"/>
  <c r="S61" i="3"/>
  <c r="Z60" i="3"/>
  <c r="AF60" i="3"/>
  <c r="AD60" i="3"/>
  <c r="AB60" i="3"/>
  <c r="AA60" i="3"/>
  <c r="X60" i="3"/>
  <c r="W60" i="3"/>
  <c r="U60" i="3"/>
  <c r="T60" i="3"/>
  <c r="S60" i="3"/>
  <c r="AE59" i="3"/>
  <c r="Z59" i="3"/>
  <c r="T59" i="3"/>
  <c r="AF59" i="3"/>
  <c r="AD59" i="3"/>
  <c r="AB59" i="3"/>
  <c r="AA59" i="3"/>
  <c r="X59" i="3"/>
  <c r="W59" i="3"/>
  <c r="U59" i="3"/>
  <c r="S59" i="3"/>
  <c r="Z58" i="3"/>
  <c r="T58" i="3"/>
  <c r="AF58" i="3"/>
  <c r="AD58" i="3"/>
  <c r="AB58" i="3"/>
  <c r="AA58" i="3"/>
  <c r="X58" i="3"/>
  <c r="W58" i="3"/>
  <c r="U58" i="3"/>
  <c r="S58" i="3"/>
  <c r="AB57" i="3"/>
  <c r="Z57" i="3"/>
  <c r="T57" i="3"/>
  <c r="AF57" i="3"/>
  <c r="AD57" i="3"/>
  <c r="AA57" i="3"/>
  <c r="X57" i="3"/>
  <c r="W57" i="3"/>
  <c r="U57" i="3"/>
  <c r="S57" i="3"/>
  <c r="AB56" i="3"/>
  <c r="Z56" i="3"/>
  <c r="AF56" i="3"/>
  <c r="AE56" i="3"/>
  <c r="AD56" i="3"/>
  <c r="AA56" i="3"/>
  <c r="X56" i="3"/>
  <c r="W56" i="3"/>
  <c r="U56" i="3"/>
  <c r="T56" i="3"/>
  <c r="S56" i="3"/>
  <c r="AB55" i="3"/>
  <c r="Z55" i="3"/>
  <c r="AF55" i="3"/>
  <c r="AD55" i="3"/>
  <c r="AA55" i="3"/>
  <c r="X55" i="3"/>
  <c r="W55" i="3"/>
  <c r="U55" i="3"/>
  <c r="T55" i="3"/>
  <c r="S55" i="3"/>
  <c r="AB54" i="3"/>
  <c r="AF54" i="3"/>
  <c r="AD54" i="3"/>
  <c r="AA54" i="3"/>
  <c r="Z54" i="3"/>
  <c r="X54" i="3"/>
  <c r="W54" i="3"/>
  <c r="U54" i="3"/>
  <c r="T54" i="3"/>
  <c r="S54" i="3"/>
  <c r="AB53" i="3"/>
  <c r="AF53" i="3"/>
  <c r="AE53" i="3"/>
  <c r="AD53" i="3"/>
  <c r="AA53" i="3"/>
  <c r="Z53" i="3"/>
  <c r="X53" i="3"/>
  <c r="W53" i="3"/>
  <c r="U53" i="3"/>
  <c r="T53" i="3"/>
  <c r="S53" i="3"/>
  <c r="AB52" i="3"/>
  <c r="AF52" i="3"/>
  <c r="AD52" i="3"/>
  <c r="AA52" i="3"/>
  <c r="Z52" i="3"/>
  <c r="X52" i="3"/>
  <c r="W52" i="3"/>
  <c r="U52" i="3"/>
  <c r="T52" i="3"/>
  <c r="S52" i="3"/>
  <c r="AB51" i="3"/>
  <c r="Z51" i="3"/>
  <c r="AF51" i="3"/>
  <c r="AD51" i="3"/>
  <c r="AA51" i="3"/>
  <c r="X51" i="3"/>
  <c r="W51" i="3"/>
  <c r="U51" i="3"/>
  <c r="T51" i="3"/>
  <c r="S51" i="3"/>
  <c r="AF50" i="3"/>
  <c r="AB50" i="3"/>
  <c r="Z50" i="3"/>
  <c r="T50" i="3"/>
  <c r="AD50" i="3"/>
  <c r="AA50" i="3"/>
  <c r="X50" i="3"/>
  <c r="W50" i="3"/>
  <c r="U50" i="3"/>
  <c r="S50" i="3"/>
  <c r="AD49" i="3"/>
  <c r="AB49" i="3"/>
  <c r="AF49" i="3"/>
  <c r="Z49" i="3"/>
  <c r="X49" i="3"/>
  <c r="W49" i="3"/>
  <c r="U49" i="3"/>
  <c r="T49" i="3"/>
  <c r="S49" i="3"/>
  <c r="AF48" i="3"/>
  <c r="AB48" i="3"/>
  <c r="Z48" i="3"/>
  <c r="AD48" i="3"/>
  <c r="AA48" i="3"/>
  <c r="X48" i="3"/>
  <c r="W48" i="3"/>
  <c r="U48" i="3"/>
  <c r="T48" i="3"/>
  <c r="S48" i="3"/>
  <c r="AF47" i="3"/>
  <c r="AD47" i="3"/>
  <c r="AB47" i="3"/>
  <c r="Z47" i="3"/>
  <c r="X47" i="3"/>
  <c r="W47" i="3"/>
  <c r="U47" i="3"/>
  <c r="T47" i="3"/>
  <c r="S47" i="3"/>
  <c r="Z46" i="3"/>
  <c r="AF46" i="3"/>
  <c r="AB46" i="3"/>
  <c r="AA46" i="3"/>
  <c r="X46" i="3"/>
  <c r="W46" i="3"/>
  <c r="U46" i="3"/>
  <c r="T46" i="3"/>
  <c r="S46" i="3"/>
  <c r="AB45" i="3"/>
  <c r="Z45" i="3"/>
  <c r="AF45" i="3"/>
  <c r="AA45" i="3"/>
  <c r="X45" i="3"/>
  <c r="W45" i="3"/>
  <c r="U45" i="3"/>
  <c r="T45" i="3"/>
  <c r="S45" i="3"/>
  <c r="AA43" i="3"/>
  <c r="AF43" i="3"/>
  <c r="AD43" i="3"/>
  <c r="AB43" i="3"/>
  <c r="Z43" i="3"/>
  <c r="X43" i="3"/>
  <c r="W43" i="3"/>
  <c r="U43" i="3"/>
  <c r="T43" i="3"/>
  <c r="S43" i="3"/>
  <c r="AF42" i="3"/>
  <c r="AE42" i="3"/>
  <c r="AB42" i="3"/>
  <c r="AA42" i="3"/>
  <c r="Z42" i="3"/>
  <c r="X42" i="3"/>
  <c r="W42" i="3"/>
  <c r="U42" i="3"/>
  <c r="T42" i="3"/>
  <c r="S42" i="3"/>
  <c r="AF41" i="3"/>
  <c r="AB41" i="3"/>
  <c r="AA41" i="3"/>
  <c r="Z41" i="3"/>
  <c r="X41" i="3"/>
  <c r="W41" i="3"/>
  <c r="U41" i="3"/>
  <c r="T41" i="3"/>
  <c r="S41" i="3"/>
  <c r="AF40" i="3"/>
  <c r="AE40" i="3"/>
  <c r="AB40" i="3"/>
  <c r="AA40" i="3"/>
  <c r="Z40" i="3"/>
  <c r="X40" i="3"/>
  <c r="W40" i="3"/>
  <c r="U40" i="3"/>
  <c r="T40" i="3"/>
  <c r="S40" i="3"/>
  <c r="AD39" i="3"/>
  <c r="AF39" i="3"/>
  <c r="AB39" i="3"/>
  <c r="AA39" i="3"/>
  <c r="Z39" i="3"/>
  <c r="X39" i="3"/>
  <c r="W39" i="3"/>
  <c r="U39" i="3"/>
  <c r="T39" i="3"/>
  <c r="S39" i="3"/>
  <c r="AD38" i="3"/>
  <c r="AB38" i="3"/>
  <c r="AF38" i="3"/>
  <c r="AA38" i="3"/>
  <c r="Z38" i="3"/>
  <c r="X38" i="3"/>
  <c r="W38" i="3"/>
  <c r="U38" i="3"/>
  <c r="T38" i="3"/>
  <c r="S38" i="3"/>
  <c r="AB37" i="3"/>
  <c r="AF37" i="3"/>
  <c r="AA37" i="3"/>
  <c r="Z37" i="3"/>
  <c r="X37" i="3"/>
  <c r="W37" i="3"/>
  <c r="U37" i="3"/>
  <c r="S37" i="3"/>
  <c r="AB36" i="3"/>
  <c r="AF36" i="3"/>
  <c r="AA36" i="3"/>
  <c r="Z36" i="3"/>
  <c r="X36" i="3"/>
  <c r="W36" i="3"/>
  <c r="U36" i="3"/>
  <c r="T36" i="3"/>
  <c r="S36" i="3"/>
  <c r="AB35" i="3"/>
  <c r="AF35" i="3"/>
  <c r="AE35" i="3"/>
  <c r="AA35" i="3"/>
  <c r="Z35" i="3"/>
  <c r="X35" i="3"/>
  <c r="W35" i="3"/>
  <c r="U35" i="3"/>
  <c r="T35" i="3"/>
  <c r="AB34" i="3"/>
  <c r="AF34" i="3"/>
  <c r="AA34" i="3"/>
  <c r="Z34" i="3"/>
  <c r="X34" i="3"/>
  <c r="W34" i="3"/>
  <c r="U34" i="3"/>
  <c r="S34" i="3"/>
  <c r="AB33" i="3"/>
  <c r="AF33" i="3"/>
  <c r="AA33" i="3"/>
  <c r="Z33" i="3"/>
  <c r="X33" i="3"/>
  <c r="W33" i="3"/>
  <c r="U33" i="3"/>
  <c r="AB32" i="3"/>
  <c r="AF32" i="3"/>
  <c r="AA32" i="3"/>
  <c r="Z32" i="3"/>
  <c r="X32" i="3"/>
  <c r="U32" i="3"/>
  <c r="AF31" i="3"/>
  <c r="AB31" i="3"/>
  <c r="U31" i="3"/>
  <c r="AA31" i="3"/>
  <c r="Z31" i="3"/>
  <c r="X31" i="3"/>
  <c r="AF30" i="3"/>
  <c r="AB30" i="3"/>
  <c r="Z30" i="3"/>
  <c r="U30" i="3"/>
  <c r="AE30" i="3"/>
  <c r="X30" i="3"/>
  <c r="W30" i="3"/>
  <c r="AB29" i="3"/>
  <c r="AF29" i="3"/>
  <c r="AA29" i="3"/>
  <c r="Z29" i="3"/>
  <c r="X29" i="3"/>
  <c r="W29" i="3"/>
  <c r="U29" i="3"/>
  <c r="AF28" i="3"/>
  <c r="AB28" i="3"/>
  <c r="AA28" i="3"/>
  <c r="Z28" i="3"/>
  <c r="X28" i="3"/>
  <c r="W28" i="3"/>
  <c r="U28" i="3"/>
  <c r="AF27" i="3"/>
  <c r="AB27" i="3"/>
  <c r="AA27" i="3"/>
  <c r="Z27" i="3"/>
  <c r="X27" i="3"/>
  <c r="W27" i="3"/>
  <c r="U27" i="3"/>
  <c r="AF26" i="3"/>
  <c r="AB26" i="3"/>
  <c r="AA26" i="3"/>
  <c r="Z26" i="3"/>
  <c r="X26" i="3"/>
  <c r="W26" i="3"/>
  <c r="U26" i="3"/>
  <c r="AB25" i="3"/>
  <c r="AF25" i="3"/>
  <c r="AA25" i="3"/>
  <c r="Z25" i="3"/>
  <c r="X25" i="3"/>
  <c r="W25" i="3"/>
  <c r="U25" i="3"/>
  <c r="AB24" i="3"/>
  <c r="AF24" i="3"/>
  <c r="AA24" i="3"/>
  <c r="Z24" i="3"/>
  <c r="X24" i="3"/>
  <c r="W24" i="3"/>
  <c r="U24" i="3"/>
  <c r="AB23" i="3"/>
  <c r="AF23" i="3"/>
  <c r="AA23" i="3"/>
  <c r="Z23" i="3"/>
  <c r="X23" i="3"/>
  <c r="W23" i="3"/>
  <c r="U23" i="3"/>
  <c r="AB22" i="3"/>
  <c r="AF22" i="3"/>
  <c r="AA22" i="3"/>
  <c r="Z22" i="3"/>
  <c r="X22" i="3"/>
  <c r="W22" i="3"/>
  <c r="U22" i="3"/>
  <c r="AB21" i="3"/>
  <c r="AF21" i="3"/>
  <c r="AA21" i="3"/>
  <c r="X21" i="3"/>
  <c r="W21" i="3"/>
  <c r="U21" i="3"/>
  <c r="AB20" i="3"/>
  <c r="AF20" i="3"/>
  <c r="AA20" i="3"/>
  <c r="Z20" i="3"/>
  <c r="X20" i="3"/>
  <c r="W20" i="3"/>
  <c r="U20" i="3"/>
  <c r="U19" i="3"/>
  <c r="AF19" i="3"/>
  <c r="AA19" i="3"/>
  <c r="Z19" i="3"/>
  <c r="X19" i="3"/>
  <c r="W19" i="3"/>
  <c r="AF18" i="3"/>
  <c r="AB18" i="3"/>
  <c r="Z18" i="3"/>
  <c r="X18" i="3"/>
  <c r="AB17" i="3"/>
  <c r="C8" i="3" l="1"/>
  <c r="D37" i="3"/>
  <c r="D39" i="3"/>
  <c r="C39" i="3"/>
  <c r="D43" i="3"/>
  <c r="C43" i="3"/>
  <c r="D53" i="3"/>
  <c r="C53" i="3"/>
  <c r="D57" i="3"/>
  <c r="C57" i="3"/>
  <c r="D61" i="3"/>
  <c r="C61" i="3"/>
  <c r="D56" i="3"/>
  <c r="C56" i="3"/>
  <c r="D60" i="3"/>
  <c r="C60" i="3"/>
  <c r="D62" i="3"/>
  <c r="C62" i="3"/>
  <c r="D64" i="3"/>
  <c r="C64" i="3"/>
  <c r="D22" i="3"/>
  <c r="C22" i="3"/>
  <c r="D27" i="3"/>
  <c r="C27" i="3"/>
  <c r="D28" i="3"/>
  <c r="C28" i="3"/>
  <c r="D29" i="3"/>
  <c r="C30" i="3"/>
  <c r="D33" i="3"/>
  <c r="C33" i="3"/>
  <c r="D32" i="3"/>
  <c r="D34" i="3"/>
  <c r="C34" i="3"/>
  <c r="D36" i="3"/>
  <c r="C36" i="3"/>
  <c r="D41" i="3"/>
  <c r="C41" i="3"/>
  <c r="D46" i="3"/>
  <c r="D48" i="3"/>
  <c r="C48" i="3"/>
  <c r="D51" i="3"/>
  <c r="C51" i="3"/>
  <c r="D55" i="3"/>
  <c r="C55" i="3"/>
  <c r="D59" i="3"/>
  <c r="C59" i="3"/>
  <c r="C47" i="3"/>
  <c r="D63" i="3"/>
  <c r="C63" i="3"/>
  <c r="D65" i="3"/>
  <c r="C65" i="3"/>
  <c r="D18" i="3"/>
  <c r="C18" i="3"/>
  <c r="D38" i="3"/>
  <c r="C38" i="3"/>
  <c r="D42" i="3"/>
  <c r="C42" i="3"/>
  <c r="C49" i="3"/>
  <c r="D52" i="3"/>
  <c r="C52" i="3"/>
  <c r="D35" i="3"/>
  <c r="C35" i="3"/>
  <c r="D40" i="3"/>
  <c r="C40" i="3"/>
  <c r="D45" i="3"/>
  <c r="C45" i="3"/>
  <c r="D50" i="3"/>
  <c r="C50" i="3"/>
  <c r="D54" i="3"/>
  <c r="C54" i="3"/>
  <c r="D58" i="3"/>
  <c r="C58" i="3"/>
  <c r="D66" i="3"/>
  <c r="C66" i="3"/>
  <c r="T12" i="3"/>
  <c r="AG34" i="3"/>
  <c r="AG35" i="3"/>
  <c r="AG36" i="3"/>
  <c r="AG38" i="3"/>
  <c r="AG39" i="3"/>
  <c r="AG40" i="3"/>
  <c r="AG41" i="3"/>
  <c r="AG42" i="3"/>
  <c r="AG43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18" i="3"/>
  <c r="AG22" i="3"/>
  <c r="AG23" i="3"/>
  <c r="AG27" i="3"/>
  <c r="AG28" i="3"/>
  <c r="AG29" i="3"/>
  <c r="AG30" i="3"/>
  <c r="AG33" i="3"/>
  <c r="S25" i="3"/>
  <c r="E44" i="3"/>
  <c r="F44" i="3" s="1"/>
  <c r="T20" i="3"/>
  <c r="S19" i="3"/>
  <c r="S24" i="3"/>
  <c r="S26" i="3"/>
  <c r="S31" i="3"/>
  <c r="U17" i="3"/>
  <c r="S21" i="3"/>
  <c r="T19" i="3"/>
  <c r="T21" i="3"/>
  <c r="T24" i="3"/>
  <c r="T25" i="3"/>
  <c r="T26" i="3"/>
  <c r="T31" i="3"/>
  <c r="T32" i="3"/>
  <c r="T37" i="3"/>
  <c r="C37" i="3" s="1"/>
  <c r="S17" i="3"/>
  <c r="T17" i="3"/>
  <c r="S20" i="3"/>
  <c r="AD23" i="3"/>
  <c r="D23" i="3" s="1"/>
  <c r="W32" i="3"/>
  <c r="AE29" i="3"/>
  <c r="C29" i="3" s="1"/>
  <c r="AA30" i="3"/>
  <c r="D30" i="3" s="1"/>
  <c r="W31" i="3"/>
  <c r="AE46" i="3"/>
  <c r="C46" i="3" s="1"/>
  <c r="AA47" i="3"/>
  <c r="D47" i="3" s="1"/>
  <c r="AA49" i="3"/>
  <c r="D49" i="3" s="1"/>
  <c r="D9" i="3" l="1"/>
  <c r="C9" i="3"/>
  <c r="C7" i="3"/>
  <c r="D7" i="3"/>
  <c r="D6" i="3"/>
  <c r="D8" i="3"/>
  <c r="E8" i="3" s="1"/>
  <c r="C32" i="3"/>
  <c r="C23" i="3"/>
  <c r="E23" i="3" s="1"/>
  <c r="F23" i="3" s="1"/>
  <c r="D24" i="3"/>
  <c r="C24" i="3"/>
  <c r="D20" i="3"/>
  <c r="C20" i="3"/>
  <c r="D19" i="3"/>
  <c r="C19" i="3"/>
  <c r="D17" i="3"/>
  <c r="C6" i="3"/>
  <c r="C17" i="3"/>
  <c r="D26" i="3"/>
  <c r="C26" i="3"/>
  <c r="D21" i="3"/>
  <c r="C21" i="3"/>
  <c r="D25" i="3"/>
  <c r="C25" i="3"/>
  <c r="D31" i="3"/>
  <c r="C31" i="3"/>
  <c r="T11" i="3"/>
  <c r="T9" i="3"/>
  <c r="T10" i="3" s="1"/>
  <c r="E32" i="3"/>
  <c r="AG32" i="3"/>
  <c r="AG37" i="3"/>
  <c r="AG20" i="3"/>
  <c r="AG17" i="3"/>
  <c r="AG21" i="3"/>
  <c r="AG31" i="3"/>
  <c r="AG26" i="3"/>
  <c r="AG24" i="3"/>
  <c r="AG19" i="3"/>
  <c r="AG25" i="3"/>
  <c r="E30" i="3"/>
  <c r="F30" i="3" s="1"/>
  <c r="E29" i="3"/>
  <c r="F29" i="3" s="1"/>
  <c r="E33" i="3"/>
  <c r="F33" i="3" s="1"/>
  <c r="E63" i="3"/>
  <c r="F63" i="3" s="1"/>
  <c r="E62" i="3"/>
  <c r="F62" i="3" s="1"/>
  <c r="E65" i="3"/>
  <c r="F65" i="3" s="1"/>
  <c r="E49" i="3"/>
  <c r="E50" i="3"/>
  <c r="E46" i="3"/>
  <c r="E64" i="3"/>
  <c r="F64" i="3" s="1"/>
  <c r="E61" i="3"/>
  <c r="F61" i="3" s="1"/>
  <c r="E57" i="3"/>
  <c r="F57" i="3" s="1"/>
  <c r="E55" i="3"/>
  <c r="F55" i="3" s="1"/>
  <c r="E58" i="3"/>
  <c r="F58" i="3" s="1"/>
  <c r="E41" i="3"/>
  <c r="F41" i="3" s="1"/>
  <c r="E35" i="3"/>
  <c r="F35" i="3" s="1"/>
  <c r="E60" i="3"/>
  <c r="F60" i="3" s="1"/>
  <c r="E56" i="3"/>
  <c r="F56" i="3" s="1"/>
  <c r="E66" i="3"/>
  <c r="F66" i="3" s="1"/>
  <c r="E53" i="3"/>
  <c r="F53" i="3" s="1"/>
  <c r="E43" i="3"/>
  <c r="F43" i="3" s="1"/>
  <c r="E39" i="3"/>
  <c r="F39" i="3" s="1"/>
  <c r="E42" i="3"/>
  <c r="F42" i="3" s="1"/>
  <c r="E37" i="3"/>
  <c r="F37" i="3" s="1"/>
  <c r="E34" i="3"/>
  <c r="F34" i="3" s="1"/>
  <c r="E27" i="3"/>
  <c r="F27" i="3" s="1"/>
  <c r="E18" i="3"/>
  <c r="E28" i="3"/>
  <c r="F28" i="3" s="1"/>
  <c r="E22" i="3"/>
  <c r="E52" i="3"/>
  <c r="F52" i="3" s="1"/>
  <c r="E48" i="3"/>
  <c r="E54" i="3"/>
  <c r="F54" i="3" s="1"/>
  <c r="E47" i="3"/>
  <c r="F47" i="3" s="1"/>
  <c r="E36" i="3"/>
  <c r="F36" i="3" s="1"/>
  <c r="E45" i="3"/>
  <c r="E40" i="3"/>
  <c r="F40" i="3" s="1"/>
  <c r="E38" i="3"/>
  <c r="F38" i="3" s="1"/>
  <c r="E59" i="3"/>
  <c r="F59" i="3" s="1"/>
  <c r="E51" i="3"/>
  <c r="D37" i="5"/>
  <c r="C37" i="5"/>
  <c r="B37" i="5"/>
  <c r="F51" i="3" l="1"/>
  <c r="F49" i="3"/>
  <c r="F32" i="3"/>
  <c r="T7" i="3"/>
  <c r="E25" i="3"/>
  <c r="F25" i="3" s="1"/>
  <c r="E31" i="3"/>
  <c r="F31" i="3" s="1"/>
  <c r="E19" i="3"/>
  <c r="E24" i="3"/>
  <c r="F24" i="3" s="1"/>
  <c r="E20" i="3"/>
  <c r="E21" i="3"/>
  <c r="F21" i="3" s="1"/>
  <c r="T6" i="3"/>
  <c r="F22" i="3" s="1"/>
  <c r="E17" i="3"/>
  <c r="F17" i="3" s="1"/>
  <c r="E9" i="3"/>
  <c r="E7" i="3"/>
  <c r="E6" i="3"/>
  <c r="E26" i="3"/>
  <c r="F26" i="3" s="1"/>
  <c r="F37" i="5"/>
  <c r="G37" i="5"/>
  <c r="C38" i="6"/>
  <c r="B38" i="6"/>
  <c r="D38" i="6"/>
  <c r="F20" i="3" l="1"/>
  <c r="F18" i="3"/>
  <c r="F50" i="3"/>
  <c r="F48" i="3"/>
  <c r="F46" i="3"/>
  <c r="F19" i="3"/>
  <c r="F45" i="3"/>
  <c r="U6" i="3"/>
  <c r="B25" i="6"/>
  <c r="C25" i="6"/>
  <c r="D25" i="6"/>
  <c r="U8" i="3" l="1"/>
  <c r="U7" i="3" s="1"/>
  <c r="G22" i="6"/>
  <c r="C100" i="6"/>
  <c r="B100" i="6"/>
  <c r="D100" i="6"/>
  <c r="C99" i="6"/>
  <c r="B99" i="6"/>
  <c r="D99" i="6"/>
  <c r="C98" i="6"/>
  <c r="B98" i="6"/>
  <c r="D98" i="6"/>
  <c r="C97" i="6"/>
  <c r="B97" i="6"/>
  <c r="D97" i="6"/>
  <c r="C96" i="6"/>
  <c r="B96" i="6"/>
  <c r="D96" i="6"/>
  <c r="C95" i="6"/>
  <c r="B95" i="6"/>
  <c r="D95" i="6"/>
  <c r="C94" i="6"/>
  <c r="B94" i="6"/>
  <c r="D94" i="6"/>
  <c r="C93" i="6"/>
  <c r="B93" i="6"/>
  <c r="D93" i="6"/>
  <c r="C92" i="6"/>
  <c r="B92" i="6"/>
  <c r="D92" i="6"/>
  <c r="C91" i="6"/>
  <c r="B91" i="6"/>
  <c r="D91" i="6"/>
  <c r="C90" i="6"/>
  <c r="B90" i="6"/>
  <c r="D90" i="6"/>
  <c r="C89" i="6"/>
  <c r="B89" i="6"/>
  <c r="D89" i="6"/>
  <c r="C88" i="6"/>
  <c r="B88" i="6"/>
  <c r="D88" i="6"/>
  <c r="C87" i="6"/>
  <c r="B87" i="6"/>
  <c r="D87" i="6"/>
  <c r="C86" i="6"/>
  <c r="B86" i="6"/>
  <c r="D86" i="6"/>
  <c r="C85" i="6"/>
  <c r="B85" i="6"/>
  <c r="D85" i="6"/>
  <c r="C84" i="6"/>
  <c r="B84" i="6"/>
  <c r="D84" i="6"/>
  <c r="C83" i="6"/>
  <c r="B83" i="6"/>
  <c r="D83" i="6"/>
  <c r="C82" i="6"/>
  <c r="B82" i="6"/>
  <c r="D82" i="6"/>
  <c r="C81" i="6"/>
  <c r="B81" i="6"/>
  <c r="D81" i="6"/>
  <c r="C80" i="6"/>
  <c r="B80" i="6"/>
  <c r="D80" i="6"/>
  <c r="C79" i="6"/>
  <c r="B79" i="6"/>
  <c r="D79" i="6"/>
  <c r="C78" i="6"/>
  <c r="B78" i="6"/>
  <c r="D78" i="6"/>
  <c r="C77" i="6"/>
  <c r="B77" i="6"/>
  <c r="D77" i="6"/>
  <c r="C76" i="6"/>
  <c r="B76" i="6"/>
  <c r="D76" i="6"/>
  <c r="C75" i="6"/>
  <c r="B75" i="6"/>
  <c r="D75" i="6"/>
  <c r="C74" i="6"/>
  <c r="B74" i="6"/>
  <c r="D74" i="6"/>
  <c r="C73" i="6"/>
  <c r="B73" i="6"/>
  <c r="D73" i="6"/>
  <c r="C72" i="6"/>
  <c r="B72" i="6"/>
  <c r="D72" i="6"/>
  <c r="C71" i="6"/>
  <c r="B71" i="6"/>
  <c r="D71" i="6"/>
  <c r="C70" i="6"/>
  <c r="B70" i="6"/>
  <c r="D70" i="6"/>
  <c r="C69" i="6"/>
  <c r="B69" i="6"/>
  <c r="D69" i="6"/>
  <c r="C68" i="6"/>
  <c r="B68" i="6"/>
  <c r="D68" i="6"/>
  <c r="C67" i="6"/>
  <c r="B67" i="6"/>
  <c r="D67" i="6"/>
  <c r="C66" i="6"/>
  <c r="B66" i="6"/>
  <c r="D66" i="6"/>
  <c r="C65" i="6"/>
  <c r="B65" i="6"/>
  <c r="D65" i="6"/>
  <c r="C64" i="6"/>
  <c r="B64" i="6"/>
  <c r="D64" i="6"/>
  <c r="C63" i="6"/>
  <c r="B63" i="6"/>
  <c r="D63" i="6"/>
  <c r="C62" i="6"/>
  <c r="B62" i="6"/>
  <c r="D62" i="6"/>
  <c r="C61" i="6"/>
  <c r="B61" i="6"/>
  <c r="D61" i="6"/>
  <c r="C60" i="6"/>
  <c r="B60" i="6"/>
  <c r="D60" i="6"/>
  <c r="C59" i="6"/>
  <c r="B59" i="6"/>
  <c r="D59" i="6"/>
  <c r="C58" i="6"/>
  <c r="B58" i="6"/>
  <c r="D58" i="6"/>
  <c r="C57" i="6"/>
  <c r="B57" i="6"/>
  <c r="D57" i="6"/>
  <c r="C56" i="6"/>
  <c r="B56" i="6"/>
  <c r="D56" i="6"/>
  <c r="C55" i="6"/>
  <c r="B55" i="6"/>
  <c r="D55" i="6"/>
  <c r="C54" i="6"/>
  <c r="B54" i="6"/>
  <c r="D54" i="6"/>
  <c r="G52" i="6"/>
  <c r="C48" i="6"/>
  <c r="B48" i="6"/>
  <c r="D48" i="6"/>
  <c r="C47" i="6"/>
  <c r="B47" i="6"/>
  <c r="D47" i="6"/>
  <c r="C46" i="6"/>
  <c r="B46" i="6"/>
  <c r="D46" i="6"/>
  <c r="C45" i="6"/>
  <c r="B45" i="6"/>
  <c r="D45" i="6"/>
  <c r="C51" i="6"/>
  <c r="B51" i="6"/>
  <c r="D51" i="6"/>
  <c r="C44" i="6"/>
  <c r="B44" i="6"/>
  <c r="D44" i="6"/>
  <c r="C43" i="6"/>
  <c r="B43" i="6"/>
  <c r="D43" i="6"/>
  <c r="C42" i="6"/>
  <c r="B42" i="6"/>
  <c r="D42" i="6"/>
  <c r="C41" i="6"/>
  <c r="B41" i="6"/>
  <c r="D41" i="6"/>
  <c r="C40" i="6"/>
  <c r="B40" i="6"/>
  <c r="D40" i="6"/>
  <c r="C39" i="6"/>
  <c r="B39" i="6"/>
  <c r="D39" i="6"/>
  <c r="F34" i="6"/>
  <c r="C23" i="6"/>
  <c r="C21" i="6" s="1"/>
  <c r="B23" i="6"/>
  <c r="B21" i="6" s="1"/>
  <c r="D23" i="6"/>
  <c r="D21" i="6" s="1"/>
  <c r="F22" i="6"/>
  <c r="C15" i="6"/>
  <c r="B15" i="6"/>
  <c r="D15" i="6"/>
  <c r="C14" i="6"/>
  <c r="B14" i="6"/>
  <c r="D14" i="6"/>
  <c r="C13" i="6"/>
  <c r="B13" i="6"/>
  <c r="D13" i="6"/>
  <c r="C12" i="6"/>
  <c r="B12" i="6"/>
  <c r="D12" i="6"/>
  <c r="C11" i="6"/>
  <c r="B11" i="6"/>
  <c r="D11" i="6"/>
  <c r="C10" i="6"/>
  <c r="B10" i="6"/>
  <c r="D10" i="6"/>
  <c r="C9" i="6"/>
  <c r="B9" i="6"/>
  <c r="D9" i="6"/>
  <c r="C8" i="6"/>
  <c r="B8" i="6"/>
  <c r="D8" i="6"/>
  <c r="C7" i="6"/>
  <c r="B7" i="6"/>
  <c r="D7" i="6"/>
  <c r="C6" i="6"/>
  <c r="B6" i="6"/>
  <c r="D6" i="6"/>
  <c r="C5" i="6"/>
  <c r="B5" i="6"/>
  <c r="D5" i="6"/>
  <c r="C4" i="6"/>
  <c r="B4" i="6"/>
  <c r="D4" i="6"/>
  <c r="K4" i="6"/>
  <c r="C58" i="5"/>
  <c r="B58" i="5"/>
  <c r="D58" i="5"/>
  <c r="C57" i="5"/>
  <c r="B57" i="5"/>
  <c r="D57" i="5"/>
  <c r="C56" i="5"/>
  <c r="B56" i="5"/>
  <c r="D56" i="5"/>
  <c r="C55" i="5"/>
  <c r="B55" i="5"/>
  <c r="D55" i="5"/>
  <c r="C54" i="5"/>
  <c r="B54" i="5"/>
  <c r="D54" i="5"/>
  <c r="C53" i="5"/>
  <c r="B53" i="5"/>
  <c r="D53" i="5"/>
  <c r="C52" i="5"/>
  <c r="B52" i="5"/>
  <c r="D52" i="5"/>
  <c r="C51" i="5"/>
  <c r="B51" i="5"/>
  <c r="D51" i="5"/>
  <c r="C50" i="5"/>
  <c r="B50" i="5"/>
  <c r="D50" i="5"/>
  <c r="C49" i="5"/>
  <c r="B49" i="5"/>
  <c r="D49" i="5"/>
  <c r="C48" i="5"/>
  <c r="B48" i="5"/>
  <c r="D48" i="5"/>
  <c r="C46" i="5"/>
  <c r="B46" i="5"/>
  <c r="D46" i="5"/>
  <c r="C45" i="5"/>
  <c r="B45" i="5"/>
  <c r="D45" i="5"/>
  <c r="C44" i="5"/>
  <c r="B44" i="5"/>
  <c r="D44" i="5"/>
  <c r="C43" i="5"/>
  <c r="B43" i="5"/>
  <c r="D43" i="5"/>
  <c r="C42" i="5"/>
  <c r="B42" i="5"/>
  <c r="D42" i="5"/>
  <c r="C41" i="5"/>
  <c r="B41" i="5"/>
  <c r="D41" i="5"/>
  <c r="C40" i="5"/>
  <c r="B40" i="5"/>
  <c r="D40" i="5"/>
  <c r="C39" i="5"/>
  <c r="B39" i="5"/>
  <c r="D39" i="5"/>
  <c r="C38" i="5"/>
  <c r="B38" i="5"/>
  <c r="D38" i="5"/>
  <c r="C36" i="5"/>
  <c r="B36" i="5"/>
  <c r="D36" i="5"/>
  <c r="C35" i="5"/>
  <c r="B35" i="5"/>
  <c r="D35" i="5"/>
  <c r="C34" i="5"/>
  <c r="B34" i="5"/>
  <c r="D34" i="5"/>
  <c r="C33" i="5"/>
  <c r="B33" i="5"/>
  <c r="D33" i="5"/>
  <c r="C32" i="5"/>
  <c r="B32" i="5"/>
  <c r="D32" i="5"/>
  <c r="C31" i="5"/>
  <c r="B31" i="5"/>
  <c r="D31" i="5"/>
  <c r="C30" i="5"/>
  <c r="B30" i="5"/>
  <c r="D30" i="5"/>
  <c r="C29" i="5"/>
  <c r="B29" i="5"/>
  <c r="D29" i="5"/>
  <c r="C28" i="5"/>
  <c r="B28" i="5"/>
  <c r="D28" i="5"/>
  <c r="C27" i="5"/>
  <c r="B27" i="5"/>
  <c r="D27" i="5"/>
  <c r="C26" i="5"/>
  <c r="B26" i="5"/>
  <c r="D26" i="5"/>
  <c r="C25" i="5"/>
  <c r="B25" i="5"/>
  <c r="D25" i="5"/>
  <c r="C24" i="5"/>
  <c r="B24" i="5"/>
  <c r="D24" i="5"/>
  <c r="C23" i="5"/>
  <c r="B23" i="5"/>
  <c r="D23" i="5"/>
  <c r="C22" i="5"/>
  <c r="B22" i="5"/>
  <c r="D22" i="5"/>
  <c r="C21" i="5"/>
  <c r="B21" i="5"/>
  <c r="D21" i="5"/>
  <c r="C19" i="5"/>
  <c r="B19" i="5"/>
  <c r="D19" i="5"/>
  <c r="C18" i="5"/>
  <c r="B18" i="5"/>
  <c r="D18" i="5"/>
  <c r="C17" i="5"/>
  <c r="B17" i="5"/>
  <c r="D17" i="5"/>
  <c r="C16" i="5"/>
  <c r="B16" i="5"/>
  <c r="D16" i="5"/>
  <c r="C15" i="5"/>
  <c r="B15" i="5"/>
  <c r="D15" i="5"/>
  <c r="C14" i="5"/>
  <c r="B14" i="5"/>
  <c r="D14" i="5"/>
  <c r="C13" i="5"/>
  <c r="B13" i="5"/>
  <c r="D13" i="5"/>
  <c r="C12" i="5"/>
  <c r="B12" i="5"/>
  <c r="D12" i="5"/>
  <c r="C11" i="5"/>
  <c r="B11" i="5"/>
  <c r="D11" i="5"/>
  <c r="C10" i="5"/>
  <c r="B10" i="5"/>
  <c r="D10" i="5"/>
  <c r="C9" i="5"/>
  <c r="B9" i="5"/>
  <c r="D9" i="5"/>
  <c r="C8" i="5"/>
  <c r="B8" i="5"/>
  <c r="D8" i="5"/>
  <c r="C7" i="5"/>
  <c r="B7" i="5"/>
  <c r="D7" i="5"/>
  <c r="C6" i="5"/>
  <c r="B6" i="5"/>
  <c r="D6" i="5"/>
  <c r="C5" i="5"/>
  <c r="B5" i="5"/>
  <c r="D5" i="5"/>
  <c r="C4" i="5"/>
  <c r="B4" i="5"/>
  <c r="D4" i="5"/>
  <c r="B37" i="6" l="1"/>
  <c r="F100" i="6"/>
  <c r="G5" i="5"/>
  <c r="F6" i="5"/>
  <c r="G9" i="5"/>
  <c r="F10" i="5"/>
  <c r="G13" i="5"/>
  <c r="F14" i="5"/>
  <c r="G17" i="5"/>
  <c r="F18" i="5"/>
  <c r="G21" i="5"/>
  <c r="F22" i="5"/>
  <c r="F26" i="5"/>
  <c r="G29" i="5"/>
  <c r="F30" i="5"/>
  <c r="G38" i="5"/>
  <c r="F39" i="5"/>
  <c r="G42" i="5"/>
  <c r="F43" i="5"/>
  <c r="G46" i="5"/>
  <c r="F48" i="5"/>
  <c r="G19" i="6"/>
  <c r="C53" i="6"/>
  <c r="D53" i="6"/>
  <c r="B53" i="6"/>
  <c r="F8" i="5"/>
  <c r="F12" i="5"/>
  <c r="F16" i="5"/>
  <c r="F20" i="5"/>
  <c r="F24" i="5"/>
  <c r="F28" i="5"/>
  <c r="F32" i="5"/>
  <c r="F4" i="6"/>
  <c r="F8" i="6"/>
  <c r="F12" i="6"/>
  <c r="F55" i="6"/>
  <c r="F59" i="6"/>
  <c r="F63" i="6"/>
  <c r="F67" i="6"/>
  <c r="F71" i="6"/>
  <c r="F75" i="6"/>
  <c r="F79" i="6"/>
  <c r="F83" i="6"/>
  <c r="F87" i="6"/>
  <c r="F91" i="6"/>
  <c r="F95" i="6"/>
  <c r="G96" i="6"/>
  <c r="G45" i="6"/>
  <c r="F97" i="6"/>
  <c r="G25" i="5"/>
  <c r="G51" i="5"/>
  <c r="F52" i="5"/>
  <c r="G8" i="5"/>
  <c r="G12" i="5"/>
  <c r="G16" i="5"/>
  <c r="G20" i="5"/>
  <c r="G24" i="5"/>
  <c r="G28" i="5"/>
  <c r="G36" i="5"/>
  <c r="G54" i="5"/>
  <c r="F5" i="6"/>
  <c r="F9" i="6"/>
  <c r="F13" i="6"/>
  <c r="G39" i="6"/>
  <c r="F40" i="6"/>
  <c r="G43" i="6"/>
  <c r="F44" i="6"/>
  <c r="G46" i="6"/>
  <c r="F47" i="6"/>
  <c r="G88" i="6"/>
  <c r="G92" i="6"/>
  <c r="F38" i="5"/>
  <c r="F18" i="6"/>
  <c r="B17" i="6"/>
  <c r="F35" i="5"/>
  <c r="F40" i="5"/>
  <c r="F44" i="5"/>
  <c r="F49" i="5"/>
  <c r="F53" i="5"/>
  <c r="C17" i="6"/>
  <c r="G26" i="6"/>
  <c r="G30" i="6"/>
  <c r="G34" i="6"/>
  <c r="F54" i="6"/>
  <c r="G57" i="6"/>
  <c r="F58" i="6"/>
  <c r="G61" i="6"/>
  <c r="F62" i="6"/>
  <c r="G65" i="6"/>
  <c r="F66" i="6"/>
  <c r="G69" i="6"/>
  <c r="F70" i="6"/>
  <c r="G73" i="6"/>
  <c r="F74" i="6"/>
  <c r="G77" i="6"/>
  <c r="F78" i="6"/>
  <c r="G81" i="6"/>
  <c r="F82" i="6"/>
  <c r="G85" i="6"/>
  <c r="F86" i="6"/>
  <c r="G89" i="6"/>
  <c r="F90" i="6"/>
  <c r="G93" i="6"/>
  <c r="F94" i="6"/>
  <c r="F99" i="6"/>
  <c r="G18" i="6"/>
  <c r="D17" i="6"/>
  <c r="F55" i="5"/>
  <c r="G23" i="6"/>
  <c r="F29" i="6"/>
  <c r="F33" i="6"/>
  <c r="F42" i="6"/>
  <c r="F45" i="6"/>
  <c r="F52" i="6"/>
  <c r="G56" i="6"/>
  <c r="G60" i="6"/>
  <c r="G64" i="6"/>
  <c r="G68" i="6"/>
  <c r="G72" i="6"/>
  <c r="G76" i="6"/>
  <c r="G80" i="6"/>
  <c r="G84" i="6"/>
  <c r="F7" i="5"/>
  <c r="F11" i="5"/>
  <c r="F15" i="5"/>
  <c r="F19" i="5"/>
  <c r="F23" i="5"/>
  <c r="F27" i="5"/>
  <c r="F31" i="5"/>
  <c r="G55" i="5"/>
  <c r="F56" i="5"/>
  <c r="G27" i="6"/>
  <c r="F28" i="6"/>
  <c r="G31" i="6"/>
  <c r="F32" i="6"/>
  <c r="G35" i="6"/>
  <c r="C37" i="6"/>
  <c r="F41" i="6"/>
  <c r="F51" i="6"/>
  <c r="F48" i="6"/>
  <c r="F56" i="6"/>
  <c r="F60" i="6"/>
  <c r="F64" i="6"/>
  <c r="F68" i="6"/>
  <c r="F72" i="6"/>
  <c r="F76" i="6"/>
  <c r="F80" i="6"/>
  <c r="F84" i="6"/>
  <c r="F88" i="6"/>
  <c r="F92" i="6"/>
  <c r="G7" i="5"/>
  <c r="G11" i="5"/>
  <c r="G15" i="5"/>
  <c r="G19" i="5"/>
  <c r="G23" i="5"/>
  <c r="G27" i="5"/>
  <c r="G33" i="5"/>
  <c r="F34" i="5"/>
  <c r="F41" i="5"/>
  <c r="G41" i="5"/>
  <c r="F45" i="5"/>
  <c r="G45" i="5"/>
  <c r="F50" i="5"/>
  <c r="G50" i="5"/>
  <c r="G57" i="5"/>
  <c r="F58" i="5"/>
  <c r="G58" i="5"/>
  <c r="G7" i="6"/>
  <c r="G11" i="6"/>
  <c r="G15" i="6"/>
  <c r="F26" i="6"/>
  <c r="F30" i="6"/>
  <c r="G38" i="6"/>
  <c r="G42" i="6"/>
  <c r="F33" i="5"/>
  <c r="F38" i="6"/>
  <c r="F5" i="5"/>
  <c r="F9" i="5"/>
  <c r="F13" i="5"/>
  <c r="F17" i="5"/>
  <c r="F21" i="5"/>
  <c r="F25" i="5"/>
  <c r="F29" i="5"/>
  <c r="G32" i="5"/>
  <c r="F36" i="5"/>
  <c r="F6" i="6"/>
  <c r="G6" i="6"/>
  <c r="F10" i="6"/>
  <c r="G10" i="6"/>
  <c r="F14" i="6"/>
  <c r="G14" i="6"/>
  <c r="D37" i="6"/>
  <c r="F42" i="5"/>
  <c r="F46" i="5"/>
  <c r="F51" i="5"/>
  <c r="F57" i="5"/>
  <c r="F7" i="6"/>
  <c r="F11" i="6"/>
  <c r="F15" i="6"/>
  <c r="F23" i="6"/>
  <c r="F27" i="6"/>
  <c r="F31" i="6"/>
  <c r="F35" i="6"/>
  <c r="F39" i="6"/>
  <c r="F43" i="6"/>
  <c r="F46" i="6"/>
  <c r="F57" i="6"/>
  <c r="F61" i="6"/>
  <c r="F65" i="6"/>
  <c r="F69" i="6"/>
  <c r="F73" i="6"/>
  <c r="F77" i="6"/>
  <c r="F81" i="6"/>
  <c r="F85" i="6"/>
  <c r="F89" i="6"/>
  <c r="F93" i="6"/>
  <c r="G97" i="6"/>
  <c r="F98" i="6"/>
  <c r="G31" i="5"/>
  <c r="G35" i="5"/>
  <c r="G40" i="5"/>
  <c r="G44" i="5"/>
  <c r="G49" i="5"/>
  <c r="G53" i="5"/>
  <c r="F54" i="5"/>
  <c r="G5" i="6"/>
  <c r="G9" i="6"/>
  <c r="G13" i="6"/>
  <c r="F19" i="6"/>
  <c r="G29" i="6"/>
  <c r="G33" i="6"/>
  <c r="G41" i="6"/>
  <c r="G51" i="6"/>
  <c r="G48" i="6"/>
  <c r="G55" i="6"/>
  <c r="G59" i="6"/>
  <c r="G63" i="6"/>
  <c r="G67" i="6"/>
  <c r="G71" i="6"/>
  <c r="G75" i="6"/>
  <c r="G79" i="6"/>
  <c r="G83" i="6"/>
  <c r="G87" i="6"/>
  <c r="G91" i="6"/>
  <c r="G95" i="6"/>
  <c r="F96" i="6"/>
  <c r="G100" i="6"/>
  <c r="G99" i="6"/>
  <c r="G12" i="6"/>
  <c r="G28" i="6"/>
  <c r="G32" i="6"/>
  <c r="G40" i="6"/>
  <c r="G44" i="6"/>
  <c r="G47" i="6"/>
  <c r="G54" i="6"/>
  <c r="G58" i="6"/>
  <c r="G62" i="6"/>
  <c r="G66" i="6"/>
  <c r="G70" i="6"/>
  <c r="G74" i="6"/>
  <c r="G78" i="6"/>
  <c r="G82" i="6"/>
  <c r="G86" i="6"/>
  <c r="G90" i="6"/>
  <c r="G94" i="6"/>
  <c r="G98" i="6"/>
  <c r="G8" i="6"/>
  <c r="C3" i="6"/>
  <c r="B3" i="6"/>
  <c r="G4" i="6"/>
  <c r="D3" i="6"/>
  <c r="C3" i="5"/>
  <c r="G10" i="5"/>
  <c r="G18" i="5"/>
  <c r="G22" i="5"/>
  <c r="G26" i="5"/>
  <c r="G30" i="5"/>
  <c r="G34" i="5"/>
  <c r="G39" i="5"/>
  <c r="G43" i="5"/>
  <c r="G48" i="5"/>
  <c r="G52" i="5"/>
  <c r="G56" i="5"/>
  <c r="G6" i="5"/>
  <c r="G14" i="5"/>
  <c r="D3" i="5"/>
  <c r="F4" i="5"/>
  <c r="G4" i="5"/>
  <c r="B3" i="5"/>
  <c r="F37" i="6" l="1"/>
  <c r="F53" i="6"/>
  <c r="F3" i="5"/>
  <c r="G37" i="6"/>
  <c r="G3" i="6"/>
  <c r="G25" i="6"/>
  <c r="G53" i="6"/>
  <c r="F3" i="6"/>
  <c r="G3" i="5"/>
  <c r="F25" i="6" l="1"/>
  <c r="G21" i="6"/>
  <c r="G17" i="6"/>
  <c r="F21" i="6" l="1"/>
  <c r="F17" i="6"/>
  <c r="V2" i="4" l="1"/>
  <c r="U2" i="4"/>
  <c r="T2" i="4"/>
  <c r="M5" i="4" l="1"/>
  <c r="L5" i="4"/>
  <c r="L2" i="4" s="1"/>
  <c r="H5" i="4"/>
  <c r="H2" i="4" s="1"/>
  <c r="D5" i="4"/>
  <c r="D2" i="4" s="1"/>
  <c r="G5" i="4"/>
  <c r="G2" i="4" s="1"/>
  <c r="C5" i="4"/>
  <c r="C2" i="4" s="1"/>
  <c r="F5" i="4"/>
  <c r="F2" i="4" s="1"/>
  <c r="B5" i="4"/>
  <c r="B2" i="4" s="1"/>
  <c r="I5" i="4"/>
  <c r="I2" i="4" s="1"/>
  <c r="E5" i="4"/>
  <c r="E2" i="4" s="1"/>
  <c r="K5" i="4"/>
  <c r="K2" i="4" s="1"/>
  <c r="J5" i="4"/>
  <c r="J2" i="4" s="1"/>
  <c r="M2" i="4"/>
  <c r="Q1" i="3" l="1"/>
  <c r="F9" i="3" s="1"/>
  <c r="F7" i="3" l="1"/>
  <c r="F8" i="3"/>
</calcChain>
</file>

<file path=xl/sharedStrings.xml><?xml version="1.0" encoding="utf-8"?>
<sst xmlns="http://schemas.openxmlformats.org/spreadsheetml/2006/main" count="392" uniqueCount="305">
  <si>
    <t>nr</t>
  </si>
  <si>
    <t>Xcio</t>
  </si>
  <si>
    <t>Weight</t>
  </si>
  <si>
    <t>nXcio</t>
  </si>
  <si>
    <t>Modifier text</t>
  </si>
  <si>
    <t>Candidate term</t>
  </si>
  <si>
    <t>Number of links</t>
  </si>
  <si>
    <t>Ass/cls
Index term
Link term</t>
  </si>
  <si>
    <t>Link type</t>
  </si>
  <si>
    <t>Index type</t>
  </si>
  <si>
    <t>Assignment/classification (text)
Medical indexing/drug indexing (text)
Link term (text)</t>
  </si>
  <si>
    <t>Item id</t>
  </si>
  <si>
    <t>uXcio</t>
  </si>
  <si>
    <t>Feedback</t>
  </si>
  <si>
    <t>Itemid</t>
  </si>
  <si>
    <t>Required as other index term</t>
  </si>
  <si>
    <t>index type</t>
  </si>
  <si>
    <t>match (1,2)</t>
  </si>
  <si>
    <t>Medical device term</t>
  </si>
  <si>
    <t>Link</t>
  </si>
  <si>
    <t>Assignment (not section 37 or 38)</t>
  </si>
  <si>
    <t>Classification</t>
  </si>
  <si>
    <t>Check tag</t>
  </si>
  <si>
    <t>Medical A term</t>
  </si>
  <si>
    <t>Medical B term</t>
  </si>
  <si>
    <t>Disease link (not 'side effect' or 'drug therapy')</t>
  </si>
  <si>
    <t>Clinical trial number</t>
  </si>
  <si>
    <t>Medical device trade name</t>
  </si>
  <si>
    <t>Medical device manufacturer</t>
  </si>
  <si>
    <t>MSN A</t>
  </si>
  <si>
    <t>[empty]</t>
  </si>
  <si>
    <t>Section 37 assignment</t>
  </si>
  <si>
    <t>Drug A term</t>
  </si>
  <si>
    <t>Drug B term</t>
  </si>
  <si>
    <t>Drug therapy term</t>
  </si>
  <si>
    <t>Section 38 assignment</t>
  </si>
  <si>
    <t>Section 38 classification</t>
  </si>
  <si>
    <t>Drug combination term</t>
  </si>
  <si>
    <t>Drug comparison term</t>
  </si>
  <si>
    <t>Route of drug administration</t>
  </si>
  <si>
    <t>Drug dose: minimum</t>
  </si>
  <si>
    <t>Drug dose: maximum</t>
  </si>
  <si>
    <t>Drug trade name</t>
  </si>
  <si>
    <t>Drug manufacturer</t>
  </si>
  <si>
    <t>MSN B</t>
  </si>
  <si>
    <t xml:space="preserve">QC random selection all aspects </t>
  </si>
  <si>
    <t>Date:</t>
  </si>
  <si>
    <t>Supplier:</t>
  </si>
  <si>
    <t>Number of items</t>
  </si>
  <si>
    <t>Overall score</t>
  </si>
  <si>
    <t>Medical indexing</t>
  </si>
  <si>
    <t>Drug indexing</t>
  </si>
  <si>
    <t>Medical device indexing</t>
  </si>
  <si>
    <t>correct</t>
  </si>
  <si>
    <t>inappr</t>
  </si>
  <si>
    <t>omiss</t>
  </si>
  <si>
    <t>not spec</t>
  </si>
  <si>
    <t>more spec</t>
  </si>
  <si>
    <t>not A</t>
  </si>
  <si>
    <t>not B</t>
  </si>
  <si>
    <t>over index</t>
  </si>
  <si>
    <t>linked cor</t>
  </si>
  <si>
    <t>linked inc</t>
  </si>
  <si>
    <t>linked omi</t>
  </si>
  <si>
    <t>recall</t>
  </si>
  <si>
    <t>precision</t>
  </si>
  <si>
    <t>F value</t>
  </si>
  <si>
    <t>weighting</t>
  </si>
  <si>
    <t>more specific</t>
  </si>
  <si>
    <t>omission</t>
  </si>
  <si>
    <t>inappropriate</t>
  </si>
  <si>
    <t>not specific enough</t>
  </si>
  <si>
    <t>over indexing</t>
  </si>
  <si>
    <t>Recall</t>
  </si>
  <si>
    <t>Precision</t>
  </si>
  <si>
    <t>spec w</t>
  </si>
  <si>
    <t>a/b w</t>
  </si>
  <si>
    <t>Medical device medical A term</t>
  </si>
  <si>
    <t>Medical device medical B term</t>
  </si>
  <si>
    <t>Medical device drug A term</t>
  </si>
  <si>
    <t>Medical device drug B term</t>
  </si>
  <si>
    <t>Medical A term candidate</t>
  </si>
  <si>
    <t>Medical B term candidate</t>
  </si>
  <si>
    <t>Medical device medical A term candidate</t>
  </si>
  <si>
    <t>Medical device medical B term candidate</t>
  </si>
  <si>
    <t>Medical device A term</t>
  </si>
  <si>
    <t>Medical device A term candidate</t>
  </si>
  <si>
    <t>Medical device B term</t>
  </si>
  <si>
    <t>Medical device B term candidate</t>
  </si>
  <si>
    <t>Medical device adverse effect</t>
  </si>
  <si>
    <t>Medical device comparison</t>
  </si>
  <si>
    <t>Medical device link: clinical trial; device economics</t>
  </si>
  <si>
    <t>Medical device drug A term candidate</t>
  </si>
  <si>
    <t>Medical device drug B term candidate</t>
  </si>
  <si>
    <t>Drug A term candidate</t>
  </si>
  <si>
    <t>Drug B term candidate</t>
  </si>
  <si>
    <t>Drug link (not 'triple' or 'endogenous')</t>
  </si>
  <si>
    <t>Drug link ('endogenous')</t>
  </si>
  <si>
    <t>Adverse drug reaction term</t>
  </si>
  <si>
    <t>Drug interaction term</t>
  </si>
  <si>
    <t>Dosage schedule term</t>
  </si>
  <si>
    <t>Dosage frequency term</t>
  </si>
  <si>
    <t>linked w</t>
  </si>
  <si>
    <t>item id</t>
  </si>
  <si>
    <t>A terms</t>
  </si>
  <si>
    <t>check tags</t>
  </si>
  <si>
    <t>med terms</t>
  </si>
  <si>
    <t>drg terms</t>
  </si>
  <si>
    <t>dev</t>
  </si>
  <si>
    <t>rec</t>
  </si>
  <si>
    <t>pre</t>
  </si>
  <si>
    <t>kurtosis</t>
  </si>
  <si>
    <t>all aspects</t>
  </si>
  <si>
    <t>omitted</t>
  </si>
  <si>
    <t>benchmarks</t>
  </si>
  <si>
    <t>check tag</t>
  </si>
  <si>
    <t>human</t>
  </si>
  <si>
    <t>nonhuman</t>
  </si>
  <si>
    <t>mouse</t>
  </si>
  <si>
    <t>rat</t>
  </si>
  <si>
    <t>controlled study</t>
  </si>
  <si>
    <t>animal experiment</t>
  </si>
  <si>
    <t>animal model</t>
  </si>
  <si>
    <t>animal tissue</t>
  </si>
  <si>
    <t>animal cell</t>
  </si>
  <si>
    <t>major clinical study</t>
  </si>
  <si>
    <t>clinical article</t>
  </si>
  <si>
    <t>case report</t>
  </si>
  <si>
    <t>human experiment</t>
  </si>
  <si>
    <t>normal human</t>
  </si>
  <si>
    <t>human tissue</t>
  </si>
  <si>
    <t>human cell</t>
  </si>
  <si>
    <t>clinical trial</t>
  </si>
  <si>
    <t>phase 1 clinical trial</t>
  </si>
  <si>
    <t>phase 2 clinical trial</t>
  </si>
  <si>
    <t>phase 3 clinical trial</t>
  </si>
  <si>
    <t>phase 4 clinical trial</t>
  </si>
  <si>
    <t>meta analysis</t>
  </si>
  <si>
    <t>randomized controlled trial</t>
  </si>
  <si>
    <t>clinical trial (topic)</t>
  </si>
  <si>
    <t>phase 1 clinical trial (topic)</t>
  </si>
  <si>
    <t>phase 2 clinical trial (topic)</t>
  </si>
  <si>
    <t>phase 3 clinical trial (topic)</t>
  </si>
  <si>
    <t>phase 4 clinical trial (topic)</t>
  </si>
  <si>
    <t>double blind procedure</t>
  </si>
  <si>
    <t>single blind procedure</t>
  </si>
  <si>
    <t>crossover procedure</t>
  </si>
  <si>
    <t>multicenter study</t>
  </si>
  <si>
    <t>male</t>
  </si>
  <si>
    <t>female</t>
  </si>
  <si>
    <t>embryo</t>
  </si>
  <si>
    <t>fetus</t>
  </si>
  <si>
    <t>newborn</t>
  </si>
  <si>
    <t>adolescent</t>
  </si>
  <si>
    <t>aged</t>
  </si>
  <si>
    <t>infant</t>
  </si>
  <si>
    <t>child</t>
  </si>
  <si>
    <t>preschool child</t>
  </si>
  <si>
    <t>school child</t>
  </si>
  <si>
    <t>adult</t>
  </si>
  <si>
    <t>young adult</t>
  </si>
  <si>
    <t>middle aged</t>
  </si>
  <si>
    <t>systematic review</t>
  </si>
  <si>
    <t>systematic review (topic)</t>
  </si>
  <si>
    <t>controlled clinical trial</t>
  </si>
  <si>
    <t>controlled clinical trial (topic)</t>
  </si>
  <si>
    <t>diagnostic test accuracy study</t>
  </si>
  <si>
    <t>disease links</t>
  </si>
  <si>
    <t>complication</t>
  </si>
  <si>
    <t>congenital disorder</t>
  </si>
  <si>
    <t>diagnosis</t>
  </si>
  <si>
    <t>disease management</t>
  </si>
  <si>
    <t>drug resistance</t>
  </si>
  <si>
    <t>epidemiology</t>
  </si>
  <si>
    <t>etiology</t>
  </si>
  <si>
    <t>prevention</t>
  </si>
  <si>
    <t>radiotherapy</t>
  </si>
  <si>
    <t>rehabilitation</t>
  </si>
  <si>
    <t>surgery</t>
  </si>
  <si>
    <t>therapy</t>
  </si>
  <si>
    <t>device triple links</t>
  </si>
  <si>
    <t>adverse device effect</t>
  </si>
  <si>
    <t>device comparison</t>
  </si>
  <si>
    <t>device links</t>
  </si>
  <si>
    <t>device economics</t>
  </si>
  <si>
    <t>drug triple links</t>
  </si>
  <si>
    <t>adverse drug reaction</t>
  </si>
  <si>
    <t>drug combination</t>
  </si>
  <si>
    <t>drug comparison</t>
  </si>
  <si>
    <t>drug interaction</t>
  </si>
  <si>
    <t>drug therapy</t>
  </si>
  <si>
    <t>route of drug administration</t>
  </si>
  <si>
    <t>minimum drug dose</t>
  </si>
  <si>
    <t>maximum drug dose</t>
  </si>
  <si>
    <t>dose frequency</t>
  </si>
  <si>
    <t>dose schedule</t>
  </si>
  <si>
    <t>other drug links</t>
  </si>
  <si>
    <t>drug administration</t>
  </si>
  <si>
    <t>drug analysis</t>
  </si>
  <si>
    <t>drug concentration</t>
  </si>
  <si>
    <t>drug development</t>
  </si>
  <si>
    <t>drug dose</t>
  </si>
  <si>
    <t>drug toxicity</t>
  </si>
  <si>
    <t>endogenous compound</t>
  </si>
  <si>
    <t>pharmaceutics</t>
  </si>
  <si>
    <t>pharmacoeconomics</t>
  </si>
  <si>
    <t>pharmacokinetics</t>
  </si>
  <si>
    <t>pharmacology</t>
  </si>
  <si>
    <t>buccal drug administration</t>
  </si>
  <si>
    <t>epidural drug administration</t>
  </si>
  <si>
    <t>inhalational drug administration</t>
  </si>
  <si>
    <t>intraarterial drug administration</t>
  </si>
  <si>
    <t>intraarticular drug administration</t>
  </si>
  <si>
    <t>intrabronchial drug administration</t>
  </si>
  <si>
    <t>intrabursal drug administration</t>
  </si>
  <si>
    <t>intracameral drug administration</t>
  </si>
  <si>
    <t>intracardiac drug administration</t>
  </si>
  <si>
    <t>intracavernous drug administration</t>
  </si>
  <si>
    <t>intracerebral drug administration</t>
  </si>
  <si>
    <t>intracerebroventricular drug administration</t>
  </si>
  <si>
    <t>intracisternal drug administration</t>
  </si>
  <si>
    <t>intradermal drug administration</t>
  </si>
  <si>
    <t>intraduodenal drug administration</t>
  </si>
  <si>
    <t>intragastric drug administration</t>
  </si>
  <si>
    <t>intralesional drug administration</t>
  </si>
  <si>
    <t>intralymphatic drug administration</t>
  </si>
  <si>
    <t>intramuscular drug administration</t>
  </si>
  <si>
    <t>intranasal drug administration</t>
  </si>
  <si>
    <t>intraocular drug administration</t>
  </si>
  <si>
    <t>intraosseous drug administration</t>
  </si>
  <si>
    <t>intraperitoneal drug administration</t>
  </si>
  <si>
    <t>intrapleural drug administration</t>
  </si>
  <si>
    <t>intraspinal drug administration</t>
  </si>
  <si>
    <t>intrathecal drug administration</t>
  </si>
  <si>
    <t>intratracheal drug administration</t>
  </si>
  <si>
    <t>intratumoral drug administration</t>
  </si>
  <si>
    <t>intratympanic drug administration</t>
  </si>
  <si>
    <t>intraurethral drug administration</t>
  </si>
  <si>
    <t>intrauterine drug administration</t>
  </si>
  <si>
    <t>intravaginal drug administration</t>
  </si>
  <si>
    <t>intravenous drug administration</t>
  </si>
  <si>
    <t>intravesical drug administration</t>
  </si>
  <si>
    <t>intravitreal drug administration</t>
  </si>
  <si>
    <t>oral drug administration</t>
  </si>
  <si>
    <t>parenteral drug administration</t>
  </si>
  <si>
    <t>periocular drug administration</t>
  </si>
  <si>
    <t>rectal drug administration</t>
  </si>
  <si>
    <t>regional perfusion</t>
  </si>
  <si>
    <t>retrobulbar drug administration</t>
  </si>
  <si>
    <t xml:space="preserve">subconjunctival drug administration </t>
  </si>
  <si>
    <t>subcutaneous drug administration</t>
  </si>
  <si>
    <t>sublabial drug administration</t>
  </si>
  <si>
    <t>sublingual drug administration</t>
  </si>
  <si>
    <t>topical drug administration</t>
  </si>
  <si>
    <t>transdermal drug administration</t>
  </si>
  <si>
    <t>routes of drug administration</t>
  </si>
  <si>
    <t>randomized controlled trial (topic)</t>
  </si>
  <si>
    <t>meta analysis (topic)</t>
  </si>
  <si>
    <t>multicenter study (topic)</t>
  </si>
  <si>
    <t>Weight corrected counts</t>
  </si>
  <si>
    <t>w*n</t>
  </si>
  <si>
    <t>spec w*n</t>
  </si>
  <si>
    <t>a/b w*n</t>
  </si>
  <si>
    <t>linked w*n</t>
  </si>
  <si>
    <t>XL_blank version:</t>
  </si>
  <si>
    <t>very elderly</t>
  </si>
  <si>
    <t>contribution to score</t>
  </si>
  <si>
    <t>loss of points</t>
  </si>
  <si>
    <t>QC version</t>
  </si>
  <si>
    <t>Xcio corrections</t>
  </si>
  <si>
    <t>Xcio Feedback</t>
  </si>
  <si>
    <t>ranked (l.o.p.)</t>
  </si>
  <si>
    <t>Indexing aspect</t>
  </si>
  <si>
    <t>occurrence</t>
  </si>
  <si>
    <t>med correct</t>
  </si>
  <si>
    <t>drg correct</t>
  </si>
  <si>
    <t>ranked loss of points</t>
  </si>
  <si>
    <t>QC_BlankRaw_(0.5).xlsx</t>
  </si>
  <si>
    <t>Internal QC</t>
  </si>
  <si>
    <t>+</t>
  </si>
  <si>
    <t>29.2.1</t>
  </si>
  <si>
    <t>Classify to chapter 7 (Metabolism) for gluconeogenesis and glyconeolysis discussions._x000D_</t>
  </si>
  <si>
    <t>gluconeogenesis</t>
  </si>
  <si>
    <t>glycogenolysis</t>
  </si>
  <si>
    <t>derivatization</t>
  </si>
  <si>
    <t>deuteron nuclear magnetic resonance</t>
  </si>
  <si>
    <t>drug glucuronidation</t>
  </si>
  <si>
    <t>glucose blood level</t>
  </si>
  <si>
    <t>quantitative analysis</t>
  </si>
  <si>
    <t>In vivo human experimentation was performed. This check tag is warranted._x000D_</t>
  </si>
  <si>
    <t>deuterium oxide</t>
  </si>
  <si>
    <t>paracetamol glucuronide</t>
  </si>
  <si>
    <t>Drug links (not 'triple link' or 'end')</t>
  </si>
  <si>
    <t>Drug B candidate term</t>
  </si>
  <si>
    <t>5 o acetyl glucuronolactone enrichment</t>
  </si>
  <si>
    <t>Do not include the word enrichment. Be careful when proposing candidate terms. The compound discussed was 5 o acetyl monoacetone glucuronolactone._x000D_</t>
  </si>
  <si>
    <t>5 o acetyl monoacetone glucuronolactone</t>
  </si>
  <si>
    <t>glucose derivative</t>
  </si>
  <si>
    <t>glucose</t>
  </si>
  <si>
    <t>Drug link ('end')</t>
  </si>
  <si>
    <t>glucuronide</t>
  </si>
  <si>
    <t>lactone derivative</t>
  </si>
  <si>
    <t>acetone</t>
  </si>
  <si>
    <t>Include acetone as an additional umbrella term._x000D_</t>
  </si>
  <si>
    <t>monoacetone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</si>
</sst>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409]d\-mmm\-yy;@"/>
    <numFmt numFmtId="166" formatCode="0.0%"/>
    <numFmt numFmtId="167" formatCode="0.0"/>
  </numFmts>
  <fonts count="16" x14ac:knownFonts="1"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B050"/>
      <name val="Trebuchet MS"/>
      <family val="2"/>
    </font>
    <font>
      <sz val="10"/>
      <color theme="3" tint="0.39997558519241921"/>
      <name val="Trebuchet MS"/>
      <family val="2"/>
    </font>
    <font>
      <b/>
      <sz val="10"/>
      <color theme="3" tint="0.39997558519241921"/>
      <name val="Arial"/>
      <family val="2"/>
    </font>
    <font>
      <sz val="10"/>
      <color rgb="FFFF0000"/>
      <name val="Trebuchet MS"/>
      <family val="2"/>
    </font>
    <font>
      <b/>
      <sz val="10"/>
      <color rgb="FFFF0000"/>
      <name val="Arial"/>
      <family val="2"/>
    </font>
    <font>
      <sz val="10"/>
      <color rgb="FF92D050"/>
      <name val="Trebuchet MS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4" tint="-0.249977111117893"/>
      <name val="Trebuchet MS"/>
      <family val="2"/>
    </font>
    <font>
      <b/>
      <sz val="10"/>
      <color theme="3" tint="0.39997558519241921"/>
      <name val="Trebuchet MS"/>
      <family val="2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dotted">
        <color theme="3" tint="0.59996337778862885"/>
      </right>
      <top style="thin">
        <color theme="3" tint="0.59996337778862885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 style="dotted">
        <color theme="3" tint="0.59996337778862885"/>
      </right>
      <top style="dotted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 style="dotted">
        <color theme="3" tint="0.59996337778862885"/>
      </right>
      <top style="dotted">
        <color theme="3" tint="0.59996337778862885"/>
      </top>
      <bottom style="thin">
        <color theme="3" tint="0.5999633777886288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auto="1"/>
      </bottom>
      <diagonal/>
    </border>
    <border>
      <left style="thin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  <xf numFmtId="0" fontId="0" fillId="0" borderId="0" xfId="0" applyFont="1" applyFill="1" applyBorder="1"/>
    <xf numFmtId="0" fontId="0" fillId="0" borderId="0" xfId="0"/>
    <xf numFmtId="0" fontId="4" fillId="0" borderId="0" xfId="0" applyFont="1"/>
    <xf numFmtId="0" fontId="2" fillId="2" borderId="2" xfId="0" applyFont="1" applyFill="1" applyBorder="1" applyAlignment="1" applyProtection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Fill="1"/>
    <xf numFmtId="0" fontId="0" fillId="0" borderId="0" xfId="0" applyBorder="1"/>
    <xf numFmtId="0" fontId="2" fillId="2" borderId="2" xfId="0" applyFont="1" applyFill="1" applyBorder="1" applyProtection="1"/>
    <xf numFmtId="0" fontId="2" fillId="2" borderId="5" xfId="0" applyFont="1" applyFill="1" applyBorder="1" applyAlignment="1" applyProtection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164" fontId="0" fillId="0" borderId="0" xfId="0" applyNumberFormat="1" applyFont="1" applyFill="1" applyBorder="1"/>
    <xf numFmtId="166" fontId="3" fillId="0" borderId="3" xfId="0" applyNumberFormat="1" applyFont="1" applyFill="1" applyBorder="1" applyAlignment="1" applyProtection="1">
      <alignment horizontal="left" vertical="top"/>
    </xf>
    <xf numFmtId="0" fontId="2" fillId="2" borderId="10" xfId="0" applyFont="1" applyFill="1" applyBorder="1" applyAlignment="1" applyProtection="1">
      <alignment horizontal="right"/>
    </xf>
    <xf numFmtId="0" fontId="5" fillId="0" borderId="6" xfId="0" applyFont="1" applyBorder="1"/>
    <xf numFmtId="0" fontId="5" fillId="3" borderId="6" xfId="0" applyFont="1" applyFill="1" applyBorder="1"/>
    <xf numFmtId="0" fontId="5" fillId="0" borderId="7" xfId="0" applyFont="1" applyBorder="1"/>
    <xf numFmtId="0" fontId="5" fillId="3" borderId="7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3" borderId="8" xfId="0" applyFont="1" applyFill="1" applyBorder="1"/>
    <xf numFmtId="10" fontId="3" fillId="7" borderId="1" xfId="0" applyNumberFormat="1" applyFont="1" applyFill="1" applyBorder="1" applyAlignment="1" applyProtection="1">
      <alignment horizontal="right" vertical="top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Fill="1" applyBorder="1"/>
    <xf numFmtId="0" fontId="5" fillId="0" borderId="14" xfId="0" applyFont="1" applyBorder="1"/>
    <xf numFmtId="0" fontId="6" fillId="2" borderId="10" xfId="0" applyFont="1" applyFill="1" applyBorder="1" applyAlignment="1" applyProtection="1">
      <alignment horizontal="right"/>
    </xf>
    <xf numFmtId="0" fontId="0" fillId="0" borderId="5" xfId="0" applyBorder="1"/>
    <xf numFmtId="0" fontId="0" fillId="0" borderId="9" xfId="0" applyBorder="1"/>
    <xf numFmtId="0" fontId="0" fillId="0" borderId="5" xfId="0" applyFill="1" applyBorder="1"/>
    <xf numFmtId="0" fontId="0" fillId="8" borderId="0" xfId="0" applyFill="1"/>
    <xf numFmtId="0" fontId="0" fillId="8" borderId="10" xfId="0" applyFill="1" applyBorder="1"/>
    <xf numFmtId="0" fontId="0" fillId="8" borderId="11" xfId="0" applyFill="1" applyBorder="1"/>
    <xf numFmtId="166" fontId="0" fillId="0" borderId="10" xfId="0" applyNumberFormat="1" applyBorder="1"/>
    <xf numFmtId="166" fontId="0" fillId="0" borderId="11" xfId="0" applyNumberFormat="1" applyBorder="1"/>
    <xf numFmtId="0" fontId="9" fillId="0" borderId="0" xfId="0" applyFont="1" applyFill="1" applyBorder="1"/>
    <xf numFmtId="0" fontId="10" fillId="9" borderId="0" xfId="0" applyFont="1" applyFill="1" applyAlignment="1" applyProtection="1">
      <alignment horizontal="center"/>
    </xf>
    <xf numFmtId="0" fontId="10" fillId="9" borderId="0" xfId="0" applyFont="1" applyFill="1" applyAlignment="1" applyProtection="1">
      <alignment horizontal="left"/>
    </xf>
    <xf numFmtId="0" fontId="11" fillId="0" borderId="0" xfId="0" applyFont="1"/>
    <xf numFmtId="9" fontId="11" fillId="0" borderId="0" xfId="0" applyNumberFormat="1" applyFont="1"/>
    <xf numFmtId="0" fontId="0" fillId="0" borderId="15" xfId="0" applyBorder="1"/>
    <xf numFmtId="0" fontId="0" fillId="0" borderId="16" xfId="0" applyBorder="1"/>
    <xf numFmtId="9" fontId="11" fillId="0" borderId="17" xfId="0" applyNumberFormat="1" applyFont="1" applyBorder="1"/>
    <xf numFmtId="9" fontId="11" fillId="0" borderId="4" xfId="0" applyNumberFormat="1" applyFont="1" applyBorder="1"/>
    <xf numFmtId="9" fontId="11" fillId="0" borderId="3" xfId="0" applyNumberFormat="1" applyFont="1" applyBorder="1"/>
    <xf numFmtId="0" fontId="10" fillId="0" borderId="0" xfId="0" applyFont="1"/>
    <xf numFmtId="9" fontId="0" fillId="0" borderId="0" xfId="0" applyNumberFormat="1"/>
    <xf numFmtId="9" fontId="0" fillId="0" borderId="17" xfId="0" applyNumberFormat="1" applyBorder="1"/>
    <xf numFmtId="9" fontId="0" fillId="0" borderId="4" xfId="0" applyNumberFormat="1" applyBorder="1"/>
    <xf numFmtId="9" fontId="0" fillId="0" borderId="3" xfId="0" applyNumberFormat="1" applyBorder="1"/>
    <xf numFmtId="0" fontId="12" fillId="3" borderId="18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19" xfId="0" applyFont="1" applyBorder="1"/>
    <xf numFmtId="0" fontId="0" fillId="0" borderId="19" xfId="0" applyFont="1" applyFill="1" applyBorder="1"/>
    <xf numFmtId="0" fontId="5" fillId="0" borderId="21" xfId="0" applyFont="1" applyFill="1" applyBorder="1" applyAlignment="1">
      <alignment horizontal="right"/>
    </xf>
    <xf numFmtId="0" fontId="5" fillId="0" borderId="21" xfId="0" applyFont="1" applyFill="1" applyBorder="1"/>
    <xf numFmtId="0" fontId="5" fillId="0" borderId="22" xfId="0" applyFont="1" applyFill="1" applyBorder="1"/>
    <xf numFmtId="0" fontId="7" fillId="0" borderId="7" xfId="0" applyFont="1" applyBorder="1"/>
    <xf numFmtId="0" fontId="7" fillId="0" borderId="24" xfId="0" applyFont="1" applyBorder="1"/>
    <xf numFmtId="0" fontId="8" fillId="2" borderId="10" xfId="0" applyFont="1" applyFill="1" applyBorder="1" applyAlignment="1" applyProtection="1">
      <alignment horizontal="right"/>
    </xf>
    <xf numFmtId="0" fontId="13" fillId="3" borderId="10" xfId="0" applyFont="1" applyFill="1" applyBorder="1" applyAlignment="1">
      <alignment horizontal="right"/>
    </xf>
    <xf numFmtId="0" fontId="7" fillId="0" borderId="6" xfId="0" applyFont="1" applyBorder="1"/>
    <xf numFmtId="0" fontId="7" fillId="0" borderId="8" xfId="0" applyFont="1" applyBorder="1"/>
    <xf numFmtId="0" fontId="13" fillId="3" borderId="23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10" fontId="0" fillId="7" borderId="9" xfId="0" applyNumberFormat="1" applyFill="1" applyBorder="1" applyAlignment="1">
      <alignment horizontal="left"/>
    </xf>
    <xf numFmtId="0" fontId="2" fillId="2" borderId="26" xfId="0" applyFont="1" applyFill="1" applyBorder="1" applyAlignment="1" applyProtection="1">
      <alignment horizontal="right"/>
    </xf>
    <xf numFmtId="0" fontId="0" fillId="0" borderId="27" xfId="0" applyBorder="1"/>
    <xf numFmtId="0" fontId="0" fillId="0" borderId="0" xfId="0"/>
    <xf numFmtId="0" fontId="0" fillId="0" borderId="0" xfId="0" applyFont="1" applyFill="1" applyBorder="1"/>
    <xf numFmtId="9" fontId="11" fillId="0" borderId="0" xfId="0" applyNumberFormat="1" applyFont="1"/>
    <xf numFmtId="0" fontId="7" fillId="10" borderId="7" xfId="0" applyFont="1" applyFill="1" applyBorder="1"/>
    <xf numFmtId="166" fontId="0" fillId="7" borderId="10" xfId="0" applyNumberFormat="1" applyFill="1" applyBorder="1" applyAlignment="1">
      <alignment horizontal="right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166" fontId="0" fillId="5" borderId="10" xfId="0" applyNumberFormat="1" applyFill="1" applyBorder="1" applyAlignment="1">
      <alignment horizontal="right"/>
    </xf>
    <xf numFmtId="1" fontId="0" fillId="7" borderId="10" xfId="0" applyNumberFormat="1" applyFill="1" applyBorder="1" applyAlignment="1">
      <alignment horizontal="right"/>
    </xf>
    <xf numFmtId="10" fontId="0" fillId="0" borderId="1" xfId="0" applyNumberFormat="1" applyFont="1" applyFill="1" applyBorder="1" applyAlignment="1">
      <alignment horizontal="right"/>
    </xf>
    <xf numFmtId="10" fontId="3" fillId="0" borderId="1" xfId="0" applyNumberFormat="1" applyFont="1" applyFill="1" applyBorder="1" applyAlignment="1" applyProtection="1">
      <alignment horizontal="right" vertical="top"/>
    </xf>
    <xf numFmtId="0" fontId="0" fillId="0" borderId="2" xfId="0" applyBorder="1"/>
    <xf numFmtId="10" fontId="3" fillId="7" borderId="5" xfId="0" applyNumberFormat="1" applyFont="1" applyFill="1" applyBorder="1" applyAlignment="1" applyProtection="1">
      <alignment horizontal="right" vertical="top"/>
    </xf>
    <xf numFmtId="10" fontId="3" fillId="7" borderId="27" xfId="0" applyNumberFormat="1" applyFont="1" applyFill="1" applyBorder="1" applyAlignment="1" applyProtection="1">
      <alignment horizontal="right" vertical="top"/>
    </xf>
    <xf numFmtId="0" fontId="0" fillId="8" borderId="26" xfId="0" applyFill="1" applyBorder="1"/>
    <xf numFmtId="1" fontId="0" fillId="0" borderId="10" xfId="0" applyNumberFormat="1" applyFill="1" applyBorder="1" applyAlignment="1">
      <alignment horizontal="right"/>
    </xf>
    <xf numFmtId="10" fontId="0" fillId="11" borderId="9" xfId="0" applyNumberFormat="1" applyFill="1" applyBorder="1" applyAlignment="1">
      <alignment horizontal="left"/>
    </xf>
    <xf numFmtId="10" fontId="0" fillId="6" borderId="9" xfId="0" applyNumberFormat="1" applyFill="1" applyBorder="1" applyAlignment="1">
      <alignment horizontal="left"/>
    </xf>
    <xf numFmtId="166" fontId="0" fillId="6" borderId="10" xfId="0" applyNumberFormat="1" applyFill="1" applyBorder="1" applyAlignment="1">
      <alignment horizontal="right"/>
    </xf>
    <xf numFmtId="1" fontId="0" fillId="6" borderId="10" xfId="0" applyNumberFormat="1" applyFill="1" applyBorder="1" applyAlignment="1">
      <alignment horizontal="right"/>
    </xf>
    <xf numFmtId="10" fontId="0" fillId="4" borderId="1" xfId="0" applyNumberFormat="1" applyFont="1" applyFill="1" applyBorder="1" applyAlignment="1">
      <alignment horizontal="right"/>
    </xf>
    <xf numFmtId="10" fontId="3" fillId="4" borderId="1" xfId="0" applyNumberFormat="1" applyFont="1" applyFill="1" applyBorder="1" applyAlignment="1" applyProtection="1">
      <alignment horizontal="right" vertical="top"/>
    </xf>
    <xf numFmtId="10" fontId="3" fillId="4" borderId="5" xfId="0" applyNumberFormat="1" applyFont="1" applyFill="1" applyBorder="1" applyAlignment="1" applyProtection="1">
      <alignment horizontal="right" vertical="top"/>
    </xf>
    <xf numFmtId="10" fontId="3" fillId="4" borderId="27" xfId="0" applyNumberFormat="1" applyFont="1" applyFill="1" applyBorder="1" applyAlignment="1" applyProtection="1">
      <alignment horizontal="right" vertical="top"/>
    </xf>
    <xf numFmtId="10" fontId="0" fillId="11" borderId="1" xfId="0" applyNumberFormat="1" applyFont="1" applyFill="1" applyBorder="1" applyAlignment="1">
      <alignment horizontal="right"/>
    </xf>
    <xf numFmtId="10" fontId="3" fillId="11" borderId="1" xfId="0" applyNumberFormat="1" applyFont="1" applyFill="1" applyBorder="1" applyAlignment="1" applyProtection="1">
      <alignment horizontal="right" vertical="top"/>
    </xf>
    <xf numFmtId="10" fontId="3" fillId="11" borderId="5" xfId="0" applyNumberFormat="1" applyFont="1" applyFill="1" applyBorder="1" applyAlignment="1" applyProtection="1">
      <alignment horizontal="right" vertical="top"/>
    </xf>
    <xf numFmtId="10" fontId="3" fillId="11" borderId="27" xfId="0" applyNumberFormat="1" applyFont="1" applyFill="1" applyBorder="1" applyAlignment="1" applyProtection="1">
      <alignment horizontal="right" vertical="top"/>
    </xf>
    <xf numFmtId="166" fontId="0" fillId="11" borderId="10" xfId="0" applyNumberFormat="1" applyFill="1" applyBorder="1" applyAlignment="1">
      <alignment horizontal="right"/>
    </xf>
    <xf numFmtId="1" fontId="0" fillId="11" borderId="10" xfId="0" applyNumberFormat="1" applyFill="1" applyBorder="1" applyAlignment="1">
      <alignment horizontal="right"/>
    </xf>
    <xf numFmtId="0" fontId="0" fillId="0" borderId="32" xfId="0" applyBorder="1"/>
    <xf numFmtId="49" fontId="2" fillId="2" borderId="33" xfId="0" applyNumberFormat="1" applyFont="1" applyFill="1" applyBorder="1" applyAlignment="1" applyProtection="1">
      <alignment horizontal="right"/>
    </xf>
    <xf numFmtId="1" fontId="3" fillId="0" borderId="34" xfId="0" applyNumberFormat="1" applyFont="1" applyFill="1" applyBorder="1" applyAlignment="1" applyProtection="1">
      <alignment horizontal="right" vertical="top"/>
    </xf>
    <xf numFmtId="167" fontId="3" fillId="0" borderId="34" xfId="0" applyNumberFormat="1" applyFont="1" applyFill="1" applyBorder="1" applyAlignment="1" applyProtection="1">
      <alignment horizontal="right" vertical="top"/>
    </xf>
    <xf numFmtId="0" fontId="2" fillId="2" borderId="5" xfId="0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49" fontId="2" fillId="2" borderId="1" xfId="0" applyNumberFormat="1" applyFont="1" applyFill="1" applyBorder="1" applyAlignment="1" applyProtection="1">
      <alignment horizontal="right"/>
    </xf>
    <xf numFmtId="0" fontId="2" fillId="2" borderId="9" xfId="0" applyFont="1" applyFill="1" applyBorder="1" applyAlignment="1" applyProtection="1">
      <alignment horizontal="right"/>
    </xf>
    <xf numFmtId="0" fontId="6" fillId="2" borderId="28" xfId="0" applyFont="1" applyFill="1" applyBorder="1" applyAlignment="1" applyProtection="1">
      <alignment horizontal="right"/>
    </xf>
    <xf numFmtId="0" fontId="5" fillId="0" borderId="36" xfId="0" applyFont="1" applyBorder="1"/>
    <xf numFmtId="0" fontId="5" fillId="0" borderId="37" xfId="0" applyFont="1" applyBorder="1"/>
    <xf numFmtId="0" fontId="5" fillId="0" borderId="37" xfId="0" applyFont="1" applyFill="1" applyBorder="1"/>
    <xf numFmtId="0" fontId="5" fillId="0" borderId="38" xfId="0" applyFont="1" applyBorder="1"/>
    <xf numFmtId="0" fontId="14" fillId="0" borderId="35" xfId="0" applyFont="1" applyFill="1" applyBorder="1" applyAlignment="1" applyProtection="1">
      <alignment horizontal="right"/>
    </xf>
    <xf numFmtId="2" fontId="15" fillId="0" borderId="35" xfId="0" applyNumberFormat="1" applyFont="1" applyFill="1" applyBorder="1" applyAlignment="1">
      <alignment horizontal="right"/>
    </xf>
    <xf numFmtId="0" fontId="5" fillId="0" borderId="20" xfId="0" applyFont="1" applyFill="1" applyBorder="1"/>
    <xf numFmtId="0" fontId="5" fillId="0" borderId="39" xfId="0" applyFont="1" applyFill="1" applyBorder="1"/>
    <xf numFmtId="0" fontId="5" fillId="0" borderId="40" xfId="0" applyFont="1" applyBorder="1"/>
    <xf numFmtId="0" fontId="0" fillId="0" borderId="22" xfId="0" applyFont="1" applyFill="1" applyBorder="1"/>
    <xf numFmtId="0" fontId="5" fillId="0" borderId="40" xfId="0" applyFont="1" applyFill="1" applyBorder="1"/>
    <xf numFmtId="0" fontId="5" fillId="0" borderId="41" xfId="0" applyFont="1" applyFill="1" applyBorder="1"/>
    <xf numFmtId="0" fontId="0" fillId="0" borderId="42" xfId="0" applyFont="1" applyFill="1" applyBorder="1"/>
    <xf numFmtId="0" fontId="5" fillId="0" borderId="42" xfId="0" applyFont="1" applyFill="1" applyBorder="1"/>
    <xf numFmtId="0" fontId="5" fillId="0" borderId="42" xfId="0" applyFont="1" applyBorder="1"/>
    <xf numFmtId="0" fontId="2" fillId="0" borderId="43" xfId="0" applyFont="1" applyFill="1" applyBorder="1" applyProtection="1"/>
    <xf numFmtId="0" fontId="0" fillId="0" borderId="44" xfId="0" applyBorder="1"/>
    <xf numFmtId="0" fontId="2" fillId="2" borderId="33" xfId="0" applyFont="1" applyFill="1" applyBorder="1" applyProtection="1"/>
    <xf numFmtId="165" fontId="3" fillId="0" borderId="9" xfId="0" applyNumberFormat="1" applyFont="1" applyFill="1" applyBorder="1" applyAlignment="1" applyProtection="1">
      <alignment horizontal="left" vertical="top"/>
    </xf>
    <xf numFmtId="0" fontId="0" fillId="0" borderId="10" xfId="0" applyFont="1" applyFill="1" applyBorder="1"/>
    <xf numFmtId="0" fontId="0" fillId="0" borderId="11" xfId="0" applyBorder="1"/>
    <xf numFmtId="1" fontId="3" fillId="0" borderId="9" xfId="0" applyNumberFormat="1" applyFont="1" applyFill="1" applyBorder="1" applyAlignment="1" applyProtection="1">
      <alignment horizontal="left" vertical="top"/>
    </xf>
    <xf numFmtId="0" fontId="0" fillId="0" borderId="10" xfId="0" applyBorder="1"/>
    <xf numFmtId="49" fontId="2" fillId="2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b/>
        <i val="0"/>
        <color theme="4" tint="0.59996337778862885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4"/>
  <sheetViews>
    <sheetView tabSelected="1" topLeftCell="D1" zoomScale="85" zoomScaleNormal="85" workbookViewId="0">
      <selection activeCell="P1" sqref="P1"/>
    </sheetView>
  </sheetViews>
  <sheetFormatPr defaultRowHeight="15" x14ac:dyDescent="0.3"/>
  <cols>
    <col min="1" max="1" width="11.7109375" customWidth="1"/>
    <col min="2" max="2" width="3.7109375" customWidth="1"/>
    <col min="3" max="3" width="38.7109375" style="2" customWidth="1"/>
    <col min="4" max="5" width="3.7109375" customWidth="1"/>
    <col min="6" max="6" width="32.7109375" customWidth="1"/>
    <col min="7" max="7" width="4" customWidth="1"/>
    <col min="8" max="9" width="3.7109375" customWidth="1"/>
    <col min="10" max="10" width="9" customWidth="1"/>
    <col min="11" max="11" width="3.7109375" customWidth="1"/>
    <col min="12" max="12" width="14.85546875" customWidth="1"/>
    <col min="13" max="13" width="4" customWidth="1"/>
  </cols>
  <sheetData>
    <row r="1" spans="1:16" s="4" customFormat="1" ht="200.25" customHeight="1" x14ac:dyDescent="0.3">
      <c r="A1" s="4" t="s">
        <v>11</v>
      </c>
      <c r="B1" s="4" t="s">
        <v>0</v>
      </c>
      <c r="C1" s="5" t="s">
        <v>10</v>
      </c>
      <c r="D1" s="4" t="s">
        <v>9</v>
      </c>
      <c r="E1" s="4" t="s">
        <v>8</v>
      </c>
      <c r="F1" s="5" t="s">
        <v>7</v>
      </c>
      <c r="G1" s="4" t="s">
        <v>1</v>
      </c>
      <c r="H1" s="4" t="s">
        <v>2</v>
      </c>
      <c r="I1" s="4" t="s">
        <v>6</v>
      </c>
      <c r="J1" s="4" t="s">
        <v>5</v>
      </c>
      <c r="K1" s="4" t="s">
        <v>3</v>
      </c>
      <c r="L1" s="4" t="s">
        <v>4</v>
      </c>
      <c r="M1" s="4" t="s">
        <v>12</v>
      </c>
      <c r="N1" s="4" t="s">
        <v>269</v>
      </c>
      <c r="O1" s="4" t="s">
        <v>270</v>
      </c>
      <c r="P1" s="4" t="s">
        <v>13</v>
      </c>
    </row>
    <row r="2" spans="1:16" s="1" customFormat="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</row>
    <row r="4" spans="1:16" x14ac:dyDescent="0.3">
      <c r="G4" s="7"/>
    </row>
    <row r="5" spans="1:16" x14ac:dyDescent="0.3">
      <c r="A5">
        <v>603777657</v>
      </c>
      <c r="B5">
        <v>2</v>
      </c>
      <c r="C5" s="2" t="s">
        <v>20</v>
      </c>
      <c r="D5">
        <v>1</v>
      </c>
      <c r="F5">
        <v>29</v>
      </c>
      <c r="G5">
        <v>0</v>
      </c>
      <c r="N5">
        <v>99</v>
      </c>
      <c r="O5">
        <v>99</v>
      </c>
    </row>
    <row r="6" spans="1:16" x14ac:dyDescent="0.3">
      <c r="A6">
        <v>603777657</v>
      </c>
      <c r="B6">
        <v>3</v>
      </c>
      <c r="C6" s="2" t="s">
        <v>21</v>
      </c>
      <c r="D6">
        <v>2</v>
      </c>
      <c r="F6" t="s">
        <v>279</v>
      </c>
      <c r="G6">
        <v>99</v>
      </c>
      <c r="N6">
        <v>99</v>
      </c>
      <c r="O6">
        <v>99</v>
      </c>
    </row>
    <row r="7" spans="1:16" x14ac:dyDescent="0.3">
      <c r="A7">
        <v>603777657</v>
      </c>
      <c r="B7">
        <v>3</v>
      </c>
      <c r="C7" s="2" t="s">
        <v>21</v>
      </c>
      <c r="D7">
        <v>1</v>
      </c>
      <c r="F7">
        <v>29.7</v>
      </c>
      <c r="G7">
        <v>1</v>
      </c>
      <c r="N7">
        <v>99</v>
      </c>
      <c r="O7">
        <v>99</v>
      </c>
    </row>
    <row r="8" spans="1:16" x14ac:dyDescent="0.3">
      <c r="A8">
        <v>603777657</v>
      </c>
      <c r="B8">
        <v>3</v>
      </c>
      <c r="C8" s="2" t="s">
        <v>21</v>
      </c>
      <c r="D8">
        <v>1</v>
      </c>
      <c r="F8" t="s">
        <v>280</v>
      </c>
      <c r="G8">
        <v>0</v>
      </c>
      <c r="N8">
        <v>99</v>
      </c>
      <c r="O8">
        <v>99</v>
      </c>
      <c r="P8" t="s">
        <v>281</v>
      </c>
    </row>
    <row r="9" spans="1:16" x14ac:dyDescent="0.3">
      <c r="A9">
        <v>603777657</v>
      </c>
      <c r="B9">
        <v>30</v>
      </c>
      <c r="C9" s="2" t="s">
        <v>31</v>
      </c>
      <c r="D9">
        <v>1</v>
      </c>
      <c r="F9">
        <v>37</v>
      </c>
      <c r="G9">
        <v>0</v>
      </c>
      <c r="N9">
        <v>99</v>
      </c>
      <c r="O9">
        <v>99</v>
      </c>
    </row>
    <row r="10" spans="1:16" x14ac:dyDescent="0.3">
      <c r="A10">
        <v>603777657</v>
      </c>
      <c r="B10">
        <v>5</v>
      </c>
      <c r="C10" s="2" t="s">
        <v>23</v>
      </c>
      <c r="D10">
        <v>3</v>
      </c>
      <c r="F10" t="s">
        <v>282</v>
      </c>
      <c r="G10">
        <v>0</v>
      </c>
      <c r="H10">
        <v>1</v>
      </c>
      <c r="I10">
        <v>0</v>
      </c>
      <c r="J10" t="b">
        <v>0</v>
      </c>
      <c r="K10">
        <v>99</v>
      </c>
      <c r="N10">
        <v>99</v>
      </c>
      <c r="O10">
        <v>99</v>
      </c>
    </row>
    <row r="11" spans="1:16" x14ac:dyDescent="0.3">
      <c r="A11">
        <v>603777657</v>
      </c>
      <c r="B11">
        <v>5</v>
      </c>
      <c r="C11" s="2" t="s">
        <v>23</v>
      </c>
      <c r="D11">
        <v>3</v>
      </c>
      <c r="F11" t="s">
        <v>283</v>
      </c>
      <c r="G11">
        <v>0</v>
      </c>
      <c r="H11">
        <v>1</v>
      </c>
      <c r="I11">
        <v>0</v>
      </c>
      <c r="J11" t="b">
        <v>0</v>
      </c>
      <c r="K11">
        <v>99</v>
      </c>
      <c r="N11">
        <v>99</v>
      </c>
      <c r="O11">
        <v>99</v>
      </c>
    </row>
    <row r="12" spans="1:16" x14ac:dyDescent="0.3">
      <c r="A12">
        <v>603777657</v>
      </c>
      <c r="B12">
        <v>7</v>
      </c>
      <c r="C12" s="2" t="s">
        <v>24</v>
      </c>
      <c r="D12">
        <v>3</v>
      </c>
      <c r="F12" t="s">
        <v>284</v>
      </c>
      <c r="G12">
        <v>0</v>
      </c>
      <c r="H12">
        <v>2</v>
      </c>
      <c r="I12">
        <v>0</v>
      </c>
      <c r="J12" t="b">
        <v>0</v>
      </c>
      <c r="K12">
        <v>99</v>
      </c>
      <c r="N12">
        <v>99</v>
      </c>
      <c r="O12">
        <v>99</v>
      </c>
    </row>
    <row r="13" spans="1:16" x14ac:dyDescent="0.3">
      <c r="A13">
        <v>603777657</v>
      </c>
      <c r="B13">
        <v>7</v>
      </c>
      <c r="C13" s="2" t="s">
        <v>24</v>
      </c>
      <c r="D13">
        <v>3</v>
      </c>
      <c r="F13" t="s">
        <v>285</v>
      </c>
      <c r="G13">
        <v>0</v>
      </c>
      <c r="H13">
        <v>2</v>
      </c>
      <c r="I13">
        <v>0</v>
      </c>
      <c r="J13" t="b">
        <v>0</v>
      </c>
      <c r="K13">
        <v>99</v>
      </c>
      <c r="N13">
        <v>99</v>
      </c>
      <c r="O13">
        <v>99</v>
      </c>
    </row>
    <row r="14" spans="1:16" x14ac:dyDescent="0.3">
      <c r="A14">
        <v>603777657</v>
      </c>
      <c r="B14">
        <v>7</v>
      </c>
      <c r="C14" s="2" t="s">
        <v>24</v>
      </c>
      <c r="D14">
        <v>3</v>
      </c>
      <c r="F14" t="s">
        <v>286</v>
      </c>
      <c r="G14">
        <v>0</v>
      </c>
      <c r="H14">
        <v>2</v>
      </c>
      <c r="I14">
        <v>0</v>
      </c>
      <c r="J14" t="b">
        <v>0</v>
      </c>
      <c r="K14">
        <v>99</v>
      </c>
      <c r="N14">
        <v>99</v>
      </c>
      <c r="O14">
        <v>99</v>
      </c>
    </row>
    <row r="15" spans="1:16" x14ac:dyDescent="0.3">
      <c r="A15">
        <v>603777657</v>
      </c>
      <c r="B15">
        <v>7</v>
      </c>
      <c r="C15" s="2" t="s">
        <v>24</v>
      </c>
      <c r="D15">
        <v>3</v>
      </c>
      <c r="F15" t="s">
        <v>287</v>
      </c>
      <c r="G15">
        <v>0</v>
      </c>
      <c r="H15">
        <v>2</v>
      </c>
      <c r="I15">
        <v>0</v>
      </c>
      <c r="J15" t="b">
        <v>0</v>
      </c>
      <c r="K15">
        <v>99</v>
      </c>
      <c r="N15">
        <v>99</v>
      </c>
      <c r="O15">
        <v>99</v>
      </c>
    </row>
    <row r="16" spans="1:16" x14ac:dyDescent="0.3">
      <c r="A16">
        <v>603777657</v>
      </c>
      <c r="B16">
        <v>7</v>
      </c>
      <c r="C16" s="2" t="s">
        <v>24</v>
      </c>
      <c r="D16">
        <v>3</v>
      </c>
      <c r="F16" t="s">
        <v>288</v>
      </c>
      <c r="G16">
        <v>0</v>
      </c>
      <c r="H16">
        <v>2</v>
      </c>
      <c r="I16">
        <v>0</v>
      </c>
      <c r="J16" t="b">
        <v>0</v>
      </c>
      <c r="K16">
        <v>99</v>
      </c>
      <c r="N16">
        <v>99</v>
      </c>
      <c r="O16">
        <v>99</v>
      </c>
    </row>
    <row r="17" spans="1:16" x14ac:dyDescent="0.3">
      <c r="A17">
        <v>603777657</v>
      </c>
      <c r="B17">
        <v>4</v>
      </c>
      <c r="C17" s="2" t="s">
        <v>22</v>
      </c>
      <c r="D17">
        <v>4</v>
      </c>
      <c r="F17" t="s">
        <v>159</v>
      </c>
      <c r="G17">
        <v>0</v>
      </c>
      <c r="H17">
        <v>2</v>
      </c>
      <c r="I17">
        <v>0</v>
      </c>
      <c r="J17" t="b">
        <v>0</v>
      </c>
      <c r="K17">
        <v>99</v>
      </c>
      <c r="N17">
        <v>99</v>
      </c>
      <c r="O17">
        <v>99</v>
      </c>
    </row>
    <row r="18" spans="1:16" x14ac:dyDescent="0.3">
      <c r="A18">
        <v>603777657</v>
      </c>
      <c r="B18">
        <v>4</v>
      </c>
      <c r="C18" s="2" t="s">
        <v>22</v>
      </c>
      <c r="D18">
        <v>4</v>
      </c>
      <c r="F18" t="s">
        <v>129</v>
      </c>
      <c r="G18">
        <v>0</v>
      </c>
      <c r="H18">
        <v>2</v>
      </c>
      <c r="I18">
        <v>0</v>
      </c>
      <c r="J18" t="b">
        <v>0</v>
      </c>
      <c r="K18">
        <v>99</v>
      </c>
      <c r="N18">
        <v>99</v>
      </c>
      <c r="O18">
        <v>99</v>
      </c>
    </row>
    <row r="19" spans="1:16" x14ac:dyDescent="0.3">
      <c r="A19">
        <v>603777657</v>
      </c>
      <c r="B19">
        <v>4</v>
      </c>
      <c r="C19" s="2" t="s">
        <v>22</v>
      </c>
      <c r="D19">
        <v>4</v>
      </c>
      <c r="F19" t="s">
        <v>128</v>
      </c>
      <c r="G19">
        <v>1</v>
      </c>
      <c r="H19">
        <v>2</v>
      </c>
      <c r="I19">
        <v>0</v>
      </c>
      <c r="J19" t="b">
        <v>0</v>
      </c>
      <c r="K19">
        <v>99</v>
      </c>
      <c r="N19">
        <v>99</v>
      </c>
      <c r="O19">
        <v>99</v>
      </c>
      <c r="P19" t="s">
        <v>289</v>
      </c>
    </row>
    <row r="20" spans="1:16" x14ac:dyDescent="0.3">
      <c r="A20">
        <v>603777657</v>
      </c>
      <c r="B20">
        <v>4</v>
      </c>
      <c r="C20" s="2" t="s">
        <v>22</v>
      </c>
      <c r="D20">
        <v>4</v>
      </c>
      <c r="F20" t="s">
        <v>116</v>
      </c>
      <c r="G20">
        <v>0</v>
      </c>
      <c r="H20">
        <v>2</v>
      </c>
      <c r="I20">
        <v>0</v>
      </c>
      <c r="J20" t="b">
        <v>0</v>
      </c>
      <c r="K20">
        <v>99</v>
      </c>
      <c r="N20">
        <v>99</v>
      </c>
      <c r="O20">
        <v>99</v>
      </c>
    </row>
    <row r="21" spans="1:16" x14ac:dyDescent="0.3">
      <c r="A21">
        <v>603777657</v>
      </c>
      <c r="B21">
        <v>4</v>
      </c>
      <c r="C21" s="2" t="s">
        <v>22</v>
      </c>
      <c r="D21">
        <v>4</v>
      </c>
      <c r="F21" t="s">
        <v>148</v>
      </c>
      <c r="G21">
        <v>0</v>
      </c>
      <c r="H21">
        <v>2</v>
      </c>
      <c r="I21">
        <v>0</v>
      </c>
      <c r="J21" t="b">
        <v>0</v>
      </c>
      <c r="K21">
        <v>99</v>
      </c>
      <c r="N21">
        <v>99</v>
      </c>
      <c r="O21">
        <v>99</v>
      </c>
    </row>
    <row r="22" spans="1:16" x14ac:dyDescent="0.3">
      <c r="A22">
        <v>603777657</v>
      </c>
      <c r="B22">
        <v>31</v>
      </c>
      <c r="C22" s="2" t="s">
        <v>32</v>
      </c>
      <c r="D22">
        <v>5</v>
      </c>
      <c r="F22" t="s">
        <v>290</v>
      </c>
      <c r="G22">
        <v>0</v>
      </c>
      <c r="H22">
        <v>1</v>
      </c>
      <c r="I22">
        <v>0</v>
      </c>
      <c r="J22" t="b">
        <v>0</v>
      </c>
      <c r="K22">
        <v>99</v>
      </c>
      <c r="N22">
        <v>99</v>
      </c>
      <c r="O22">
        <v>99</v>
      </c>
    </row>
    <row r="23" spans="1:16" x14ac:dyDescent="0.3">
      <c r="A23">
        <v>603777657</v>
      </c>
      <c r="B23">
        <v>31</v>
      </c>
      <c r="C23" s="2" t="s">
        <v>32</v>
      </c>
      <c r="D23">
        <v>5</v>
      </c>
      <c r="F23" t="s">
        <v>291</v>
      </c>
      <c r="G23">
        <v>0</v>
      </c>
      <c r="H23">
        <v>1</v>
      </c>
      <c r="I23">
        <v>1</v>
      </c>
      <c r="J23" t="b">
        <v>0</v>
      </c>
      <c r="K23">
        <v>99</v>
      </c>
      <c r="N23">
        <v>99</v>
      </c>
      <c r="O23">
        <v>99</v>
      </c>
    </row>
    <row r="24" spans="1:16" x14ac:dyDescent="0.3">
      <c r="A24">
        <v>603777657</v>
      </c>
      <c r="B24">
        <v>35</v>
      </c>
      <c r="C24" s="2" t="s">
        <v>292</v>
      </c>
      <c r="E24">
        <v>2</v>
      </c>
      <c r="F24" t="s">
        <v>198</v>
      </c>
      <c r="G24">
        <v>0</v>
      </c>
      <c r="N24">
        <v>99</v>
      </c>
      <c r="O24">
        <v>99</v>
      </c>
    </row>
    <row r="25" spans="1:16" x14ac:dyDescent="0.3">
      <c r="A25">
        <v>603777657</v>
      </c>
      <c r="B25">
        <v>34</v>
      </c>
      <c r="C25" s="2" t="s">
        <v>293</v>
      </c>
      <c r="D25">
        <v>5</v>
      </c>
      <c r="F25" t="s">
        <v>294</v>
      </c>
      <c r="G25">
        <v>-1</v>
      </c>
      <c r="H25">
        <v>2</v>
      </c>
      <c r="I25">
        <v>0</v>
      </c>
      <c r="J25" t="b">
        <v>1</v>
      </c>
      <c r="K25">
        <v>99</v>
      </c>
      <c r="N25">
        <v>99</v>
      </c>
      <c r="O25">
        <v>99</v>
      </c>
      <c r="P25" t="s">
        <v>295</v>
      </c>
    </row>
    <row r="26" spans="1:16" x14ac:dyDescent="0.3">
      <c r="A26">
        <v>603777657</v>
      </c>
      <c r="B26">
        <v>34</v>
      </c>
      <c r="C26" s="2" t="s">
        <v>293</v>
      </c>
      <c r="D26">
        <v>5</v>
      </c>
      <c r="F26" t="s">
        <v>296</v>
      </c>
      <c r="G26">
        <v>1</v>
      </c>
      <c r="H26">
        <v>2</v>
      </c>
      <c r="I26">
        <v>0</v>
      </c>
      <c r="J26" t="b">
        <v>1</v>
      </c>
      <c r="K26">
        <v>99</v>
      </c>
      <c r="N26">
        <v>99</v>
      </c>
      <c r="O26">
        <v>99</v>
      </c>
    </row>
    <row r="27" spans="1:16" x14ac:dyDescent="0.3">
      <c r="A27">
        <v>603777657</v>
      </c>
      <c r="B27">
        <v>33</v>
      </c>
      <c r="C27" s="2" t="s">
        <v>33</v>
      </c>
      <c r="D27">
        <v>5</v>
      </c>
      <c r="F27" t="s">
        <v>297</v>
      </c>
      <c r="G27">
        <v>0</v>
      </c>
      <c r="H27">
        <v>2</v>
      </c>
      <c r="I27">
        <v>0</v>
      </c>
      <c r="J27" t="b">
        <v>0</v>
      </c>
      <c r="K27">
        <v>99</v>
      </c>
      <c r="N27">
        <v>99</v>
      </c>
      <c r="O27">
        <v>99</v>
      </c>
    </row>
    <row r="28" spans="1:16" x14ac:dyDescent="0.3">
      <c r="A28">
        <v>603777657</v>
      </c>
      <c r="B28">
        <v>33</v>
      </c>
      <c r="C28" s="2" t="s">
        <v>33</v>
      </c>
      <c r="D28">
        <v>5</v>
      </c>
      <c r="F28" t="s">
        <v>298</v>
      </c>
      <c r="G28">
        <v>0</v>
      </c>
      <c r="H28">
        <v>2</v>
      </c>
      <c r="I28">
        <v>1</v>
      </c>
      <c r="J28" t="b">
        <v>0</v>
      </c>
      <c r="K28">
        <v>99</v>
      </c>
      <c r="N28">
        <v>99</v>
      </c>
      <c r="O28">
        <v>99</v>
      </c>
    </row>
    <row r="29" spans="1:16" x14ac:dyDescent="0.3">
      <c r="A29">
        <v>603777657</v>
      </c>
      <c r="B29">
        <v>36</v>
      </c>
      <c r="C29" s="2" t="s">
        <v>299</v>
      </c>
      <c r="E29">
        <v>2</v>
      </c>
      <c r="F29" t="s">
        <v>203</v>
      </c>
      <c r="G29">
        <v>0</v>
      </c>
      <c r="N29">
        <v>99</v>
      </c>
      <c r="O29">
        <v>99</v>
      </c>
    </row>
    <row r="30" spans="1:16" x14ac:dyDescent="0.3">
      <c r="A30">
        <v>603777657</v>
      </c>
      <c r="B30">
        <v>33</v>
      </c>
      <c r="C30" s="2" t="s">
        <v>33</v>
      </c>
      <c r="D30">
        <v>5</v>
      </c>
      <c r="F30" t="s">
        <v>300</v>
      </c>
      <c r="G30">
        <v>0</v>
      </c>
      <c r="H30">
        <v>2</v>
      </c>
      <c r="I30">
        <v>1</v>
      </c>
      <c r="J30" t="b">
        <v>0</v>
      </c>
      <c r="K30">
        <v>99</v>
      </c>
      <c r="N30">
        <v>99</v>
      </c>
      <c r="O30">
        <v>99</v>
      </c>
    </row>
    <row r="31" spans="1:16" x14ac:dyDescent="0.3">
      <c r="A31">
        <v>603777657</v>
      </c>
      <c r="B31">
        <v>36</v>
      </c>
      <c r="C31" s="2" t="s">
        <v>299</v>
      </c>
      <c r="E31">
        <v>2</v>
      </c>
      <c r="F31" t="s">
        <v>203</v>
      </c>
      <c r="G31">
        <v>0</v>
      </c>
      <c r="N31">
        <v>99</v>
      </c>
      <c r="O31">
        <v>99</v>
      </c>
    </row>
    <row r="32" spans="1:16" x14ac:dyDescent="0.3">
      <c r="A32">
        <v>603777657</v>
      </c>
      <c r="B32">
        <v>33</v>
      </c>
      <c r="C32" s="2" t="s">
        <v>33</v>
      </c>
      <c r="D32">
        <v>5</v>
      </c>
      <c r="F32" t="s">
        <v>301</v>
      </c>
      <c r="G32">
        <v>0</v>
      </c>
      <c r="H32">
        <v>2</v>
      </c>
      <c r="I32">
        <v>0</v>
      </c>
      <c r="J32" t="b">
        <v>0</v>
      </c>
      <c r="K32">
        <v>99</v>
      </c>
      <c r="N32">
        <v>99</v>
      </c>
      <c r="O32">
        <v>99</v>
      </c>
    </row>
    <row r="33" spans="1:16" x14ac:dyDescent="0.3">
      <c r="A33">
        <v>603777657</v>
      </c>
      <c r="B33">
        <v>33</v>
      </c>
      <c r="C33" s="2" t="s">
        <v>33</v>
      </c>
      <c r="D33">
        <v>5</v>
      </c>
      <c r="F33" t="s">
        <v>302</v>
      </c>
      <c r="G33">
        <v>1</v>
      </c>
      <c r="H33">
        <v>2</v>
      </c>
      <c r="I33">
        <v>0</v>
      </c>
      <c r="J33" t="b">
        <v>0</v>
      </c>
      <c r="K33">
        <v>99</v>
      </c>
      <c r="N33">
        <v>99</v>
      </c>
      <c r="O33">
        <v>99</v>
      </c>
      <c r="P33" t="s">
        <v>303</v>
      </c>
    </row>
    <row r="34" spans="1:16" x14ac:dyDescent="0.3">
      <c r="A34">
        <v>603777657</v>
      </c>
      <c r="B34">
        <v>34</v>
      </c>
      <c r="C34" s="2" t="s">
        <v>293</v>
      </c>
      <c r="D34">
        <v>5</v>
      </c>
      <c r="F34" t="s">
        <v>304</v>
      </c>
      <c r="G34">
        <v>0</v>
      </c>
      <c r="H34">
        <v>2</v>
      </c>
      <c r="I34">
        <v>0</v>
      </c>
      <c r="J34" t="b">
        <v>1</v>
      </c>
      <c r="K34">
        <v>99</v>
      </c>
      <c r="N34">
        <v>99</v>
      </c>
      <c r="O34">
        <v>99</v>
      </c>
    </row>
  </sheetData>
  <autoFilter ref="A1:N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Y66"/>
  <sheetViews>
    <sheetView topLeftCell="B4" zoomScale="70" zoomScaleNormal="70" workbookViewId="0">
      <selection activeCell="D6" sqref="D6"/>
    </sheetView>
  </sheetViews>
  <sheetFormatPr defaultRowHeight="15" x14ac:dyDescent="0.3"/>
  <cols>
    <col min="1" max="1" width="29.140625" customWidth="1"/>
    <col min="2" max="2" width="50.140625" style="13" bestFit="1" customWidth="1"/>
    <col min="3" max="3" width="10.7109375" style="13" customWidth="1"/>
    <col min="4" max="5" width="10.7109375" customWidth="1"/>
    <col min="6" max="7" width="16.7109375" customWidth="1"/>
    <col min="8" max="13" width="14.5703125" customWidth="1"/>
    <col min="14" max="14" width="14.5703125" style="13" customWidth="1"/>
    <col min="15" max="27" width="14.5703125" style="11" customWidth="1"/>
    <col min="28" max="28" width="14.5703125" style="13" customWidth="1"/>
    <col min="29" max="29" width="14.5703125" style="11" customWidth="1"/>
    <col min="30" max="31" width="14.5703125" style="13" customWidth="1"/>
    <col min="32" max="44" width="14.5703125" customWidth="1"/>
  </cols>
  <sheetData>
    <row r="1" spans="1:51" x14ac:dyDescent="0.3">
      <c r="A1" s="7"/>
      <c r="B1" s="14" t="s">
        <v>45</v>
      </c>
      <c r="C1" s="133" t="s">
        <v>268</v>
      </c>
      <c r="D1" s="134">
        <v>3.1</v>
      </c>
      <c r="E1" s="109"/>
      <c r="F1" s="79" t="s">
        <v>264</v>
      </c>
      <c r="G1" t="s">
        <v>277</v>
      </c>
      <c r="K1" s="6"/>
      <c r="L1" s="6"/>
      <c r="M1" s="6"/>
      <c r="N1" s="6"/>
      <c r="O1" s="8">
        <v>3</v>
      </c>
      <c r="P1" s="8" t="s">
        <v>68</v>
      </c>
      <c r="Q1" s="79">
        <f>SUM($S$17:$S$66)</f>
        <v>108.5</v>
      </c>
      <c r="R1" s="79"/>
      <c r="S1" s="79"/>
      <c r="T1" s="10"/>
      <c r="U1" s="10"/>
      <c r="V1" s="10"/>
      <c r="W1" s="10"/>
      <c r="X1" s="10"/>
      <c r="Y1" s="10"/>
      <c r="Z1" s="10"/>
      <c r="AA1" s="10"/>
      <c r="AB1" s="6"/>
      <c r="AC1" s="10"/>
      <c r="AD1" s="20"/>
      <c r="AE1" s="6"/>
      <c r="AF1" s="6"/>
    </row>
    <row r="2" spans="1:51" x14ac:dyDescent="0.3">
      <c r="A2" s="7"/>
      <c r="B2" s="15" t="s">
        <v>46</v>
      </c>
      <c r="C2" s="136">
        <v>42144</v>
      </c>
      <c r="D2" s="137"/>
      <c r="E2" s="138"/>
      <c r="K2" s="6"/>
      <c r="L2" s="6"/>
      <c r="M2" s="6"/>
      <c r="N2" s="6"/>
      <c r="O2" s="8">
        <v>2</v>
      </c>
      <c r="P2" s="8" t="s">
        <v>59</v>
      </c>
      <c r="Q2" s="79"/>
      <c r="R2" s="79"/>
      <c r="S2" s="79"/>
      <c r="T2" s="10"/>
      <c r="U2" s="10"/>
      <c r="V2" s="10"/>
      <c r="W2" s="10"/>
      <c r="X2" s="10"/>
      <c r="Y2" s="10"/>
      <c r="Z2" s="10"/>
      <c r="AA2" s="10"/>
      <c r="AB2" s="6"/>
      <c r="AC2" s="10"/>
      <c r="AD2" s="20"/>
      <c r="AE2" s="6"/>
      <c r="AF2" s="6"/>
    </row>
    <row r="3" spans="1:51" x14ac:dyDescent="0.3">
      <c r="A3" s="7"/>
      <c r="B3" s="9" t="s">
        <v>47</v>
      </c>
      <c r="C3" s="136" t="s">
        <v>278</v>
      </c>
      <c r="D3" s="137"/>
      <c r="E3" s="138"/>
      <c r="K3" s="6"/>
      <c r="L3" s="6"/>
      <c r="M3" s="6"/>
      <c r="N3" s="6"/>
      <c r="O3" s="8">
        <v>1</v>
      </c>
      <c r="P3" s="8" t="s">
        <v>69</v>
      </c>
      <c r="Q3" s="79"/>
      <c r="R3" s="79"/>
      <c r="S3" s="79"/>
      <c r="T3" s="10"/>
      <c r="U3" s="10"/>
      <c r="V3" s="10"/>
      <c r="W3" s="10"/>
      <c r="X3" s="10"/>
      <c r="Y3" s="10"/>
      <c r="Z3" s="10"/>
      <c r="AA3" s="10"/>
      <c r="AB3" s="6"/>
      <c r="AC3" s="10"/>
      <c r="AD3" s="20"/>
      <c r="AE3" s="6"/>
      <c r="AF3" s="6"/>
      <c r="AG3" s="6"/>
    </row>
    <row r="4" spans="1:51" x14ac:dyDescent="0.3">
      <c r="A4" s="7"/>
      <c r="B4" s="9" t="s">
        <v>48</v>
      </c>
      <c r="C4" s="139">
        <v>1</v>
      </c>
      <c r="D4" s="140"/>
      <c r="E4" s="138"/>
      <c r="I4" s="78"/>
      <c r="J4" s="78"/>
      <c r="K4" s="78"/>
      <c r="L4" s="6"/>
      <c r="M4" s="6"/>
      <c r="N4" s="6"/>
      <c r="O4" s="8">
        <v>0</v>
      </c>
      <c r="P4" s="8" t="s">
        <v>53</v>
      </c>
      <c r="Q4" s="79"/>
      <c r="R4" s="79"/>
      <c r="S4" s="79"/>
      <c r="T4" s="10"/>
      <c r="U4" s="10"/>
      <c r="V4" s="10"/>
      <c r="W4" s="10"/>
      <c r="X4" s="10"/>
      <c r="Y4" s="10"/>
      <c r="Z4" s="10"/>
      <c r="AA4" s="10"/>
      <c r="AB4" s="6"/>
      <c r="AC4" s="10"/>
      <c r="AD4" s="20"/>
      <c r="AE4" s="6"/>
      <c r="AF4" s="6"/>
      <c r="AG4" s="6"/>
    </row>
    <row r="5" spans="1:51" x14ac:dyDescent="0.3">
      <c r="A5" s="7"/>
      <c r="B5" s="9"/>
      <c r="C5" s="135" t="s">
        <v>73</v>
      </c>
      <c r="D5" s="135" t="s">
        <v>74</v>
      </c>
      <c r="E5" s="110" t="s">
        <v>66</v>
      </c>
      <c r="F5" s="141" t="s">
        <v>266</v>
      </c>
      <c r="G5" s="141"/>
      <c r="I5" s="78"/>
      <c r="J5" s="78"/>
      <c r="K5" s="78"/>
      <c r="L5" s="6"/>
      <c r="M5" s="6"/>
      <c r="N5" s="6"/>
      <c r="O5" s="8">
        <v>-1</v>
      </c>
      <c r="P5" s="8" t="s">
        <v>70</v>
      </c>
      <c r="Q5" s="79"/>
      <c r="R5" s="79"/>
      <c r="S5" s="128" t="s">
        <v>276</v>
      </c>
      <c r="T5" s="129"/>
      <c r="U5" s="124"/>
      <c r="V5" s="10"/>
      <c r="W5" s="10"/>
      <c r="X5" s="10"/>
      <c r="Y5" s="10"/>
      <c r="Z5" s="10"/>
      <c r="AA5" s="10"/>
      <c r="AB5" s="6"/>
      <c r="AC5" s="10"/>
      <c r="AD5" s="20"/>
      <c r="AE5" s="6"/>
      <c r="AF5" s="6"/>
      <c r="AG5" s="6"/>
    </row>
    <row r="6" spans="1:51" x14ac:dyDescent="0.3">
      <c r="A6" s="7"/>
      <c r="B6" s="9" t="s">
        <v>49</v>
      </c>
      <c r="C6" s="88">
        <f>IF(SUM($S17:$T66,$W$17:$W$66,$Z$17:$Z$66)&gt;0,SUM($S$17:$S$66)/SUM($S17:$T66,$W$17:$W$66,$Z$17:$Z$66),"")</f>
        <v>0.86111111111111116</v>
      </c>
      <c r="D6" s="88">
        <f>IF(SUM($S$17:$S$66,$U$17:$U$66,$X$17:$X$66,$AA$17:$AA$66)&gt;0,SUM($S$17:$S$66)/SUM($S$17:$S$66,$U$17:$U$66,$X$17:$X$66,$AA$17:$AA$66),"")</f>
        <v>0.97309417040358748</v>
      </c>
      <c r="E6" s="89">
        <f>IF(OR($C6="",$D6=""),"-", 2*$C6*$D6/($C6 +$D6))</f>
        <v>0.91368421052631588</v>
      </c>
      <c r="F6" s="90"/>
      <c r="G6" s="77"/>
      <c r="I6" s="78"/>
      <c r="J6" s="78"/>
      <c r="K6" s="78"/>
      <c r="L6" s="6"/>
      <c r="M6" s="6"/>
      <c r="N6" s="6"/>
      <c r="O6" s="8">
        <v>-2</v>
      </c>
      <c r="P6" s="8" t="s">
        <v>58</v>
      </c>
      <c r="Q6" s="79"/>
      <c r="R6" s="79"/>
      <c r="S6" s="128">
        <v>0.9</v>
      </c>
      <c r="T6" s="128">
        <f>MAX($AG$17:$AG$66)/2</f>
        <v>0.5</v>
      </c>
      <c r="U6" s="128">
        <f>MAX($F$16:$F$65)</f>
        <v>9</v>
      </c>
      <c r="V6" s="10"/>
      <c r="W6" s="10"/>
      <c r="X6" s="10"/>
      <c r="Y6" s="10"/>
      <c r="Z6" s="10"/>
      <c r="AA6" s="10"/>
      <c r="AB6" s="6"/>
      <c r="AC6" s="10"/>
      <c r="AD6" s="20"/>
      <c r="AE6" s="6"/>
      <c r="AF6" s="6"/>
      <c r="AG6" s="6"/>
    </row>
    <row r="7" spans="1:51" x14ac:dyDescent="0.3">
      <c r="A7" s="7"/>
      <c r="B7" s="9" t="s">
        <v>50</v>
      </c>
      <c r="C7" s="30">
        <f>IF(SUM($S$17:$T$26,$S$66:$T$66,$W$17:$W$26,$W$66,$Z$17:$Z$26,$Z$66)&gt;0,SUM($S$17:$S$26,$S$66)/SUM($S$17:$T$26,$T$66,$W$17:$W$26,$W$66,$Z$17:$Z$26,$Z$66),"")</f>
        <v>0.8721804511278195</v>
      </c>
      <c r="D7" s="30">
        <f>IF(SUM($S$17:$S$26,$S$66,$U$17:$U$26,$U$66,$X$17:$X$26,$X$66,$AA$17:$AA$26,$AA$66)&gt;0,SUM($S$17:$S$26,$S$66)/SUM($S$17:$S$26,$S$66,$U$17:$U$26,$U$66,$X$17:$X$26,$U$66,$AA$17:$AA$26,$AA$66),"")</f>
        <v>1</v>
      </c>
      <c r="E7" s="30">
        <f>IF(OR($C7="", $D7=""),"-",2*$C7*$D7/($C7 +$D7))</f>
        <v>0.93172690763052202</v>
      </c>
      <c r="F7" s="91">
        <f>SUM(S17:S30,G66)/$Q$1</f>
        <v>0.53456221198156684</v>
      </c>
      <c r="G7" s="92"/>
      <c r="I7" s="78"/>
      <c r="J7" s="78"/>
      <c r="K7" s="78"/>
      <c r="L7" s="6"/>
      <c r="M7" s="6"/>
      <c r="N7" s="6"/>
      <c r="O7" s="8">
        <v>-3</v>
      </c>
      <c r="P7" s="8" t="s">
        <v>71</v>
      </c>
      <c r="Q7" s="79"/>
      <c r="R7" s="79"/>
      <c r="S7" s="128">
        <v>0.85</v>
      </c>
      <c r="T7" s="128">
        <f>MAX($AG$17:$AG$66)/2</f>
        <v>0.5</v>
      </c>
      <c r="U7" s="128">
        <f>($U$6+$U$8)/2</f>
        <v>4.5</v>
      </c>
      <c r="AF7" s="6"/>
      <c r="AG7" s="6"/>
    </row>
    <row r="8" spans="1:51" x14ac:dyDescent="0.3">
      <c r="A8" s="7"/>
      <c r="B8" s="9" t="s">
        <v>51</v>
      </c>
      <c r="C8" s="99">
        <f>IF(SUM($S$45:$T$65,$W$45:$W$65,$Z$45:$Z$65)&gt;0,SUM($S$45:$S$65)/SUM($S$45:$T$65,$W$45:$W$65,$Z$45:$Z$65),"")</f>
        <v>0.84873949579831931</v>
      </c>
      <c r="D8" s="99">
        <f>IF(SUM($S$45:$S$65,$U$45:$U$65,$X$45:$X$65,$AA$45:$AA$65)&gt;0,SUM($S$45:$S$65)/SUM($S$45:$S$65,$U$45:$U$65,$X$45:$X$65,$AA$45:$AA$65),"")</f>
        <v>0.94392523364485981</v>
      </c>
      <c r="E8" s="100">
        <f>IF(OR($C8="",$D8=""),"-",2*$C8*$D8/($C8 +$D8))</f>
        <v>0.89380530973451333</v>
      </c>
      <c r="F8" s="101">
        <f>SUM(S40:S65)/$Q$1</f>
        <v>0.46543778801843316</v>
      </c>
      <c r="G8" s="102"/>
      <c r="I8" s="78"/>
      <c r="J8" s="78"/>
      <c r="K8" s="78"/>
      <c r="L8" s="6"/>
      <c r="M8" s="6"/>
      <c r="N8" s="6"/>
      <c r="O8" s="8">
        <v>-6</v>
      </c>
      <c r="P8" s="8" t="s">
        <v>72</v>
      </c>
      <c r="Q8" s="79"/>
      <c r="R8" s="79"/>
      <c r="S8" s="128">
        <v>1</v>
      </c>
      <c r="T8" s="128">
        <v>2</v>
      </c>
      <c r="U8" s="128">
        <f>MIN($F$16:$F$65)</f>
        <v>0</v>
      </c>
      <c r="AB8" s="11"/>
      <c r="AF8" s="6"/>
      <c r="AG8" s="6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51" s="7" customFormat="1" x14ac:dyDescent="0.3">
      <c r="B9" s="15" t="s">
        <v>52</v>
      </c>
      <c r="C9" s="103" t="str">
        <f>IF(SUM($S$27:$T$43,$W$27:$W$43,$Z$27:$Z$43)&gt;0,SUM($S$27:$S$43)/SUM($S$27:$T$43,$W$27:$W$43,$Z$27:$Z$43),"")</f>
        <v/>
      </c>
      <c r="D9" s="103" t="str">
        <f>IF(SUM($S$27:$S$43,$U$27:$U$43,$X$27:$X$43,$AA$27:$AA$43)&gt;0,SUM($S$27:$S$43)/SUM($S$27:$S$43,$U$27:$U$43,$X$27:$X$43,$AA$27:$AA$43),"")</f>
        <v/>
      </c>
      <c r="E9" s="104" t="str">
        <f>IF(OR($C9 ="",$D9=""),"-",2*$C9*$D9/($C9 +$D9))</f>
        <v>-</v>
      </c>
      <c r="F9" s="105">
        <f>SUM(S27:S43)/$Q$1</f>
        <v>0</v>
      </c>
      <c r="G9" s="106"/>
      <c r="I9" s="78"/>
      <c r="J9" s="78"/>
      <c r="K9" s="78"/>
      <c r="L9" s="6"/>
      <c r="M9" s="6"/>
      <c r="N9" s="6"/>
      <c r="O9" s="6"/>
      <c r="P9" s="6"/>
      <c r="Q9" s="79"/>
      <c r="R9" s="79"/>
      <c r="S9" s="130"/>
      <c r="T9" s="126">
        <f>SUM($S$17:$S$66)</f>
        <v>108.5</v>
      </c>
      <c r="U9" s="126">
        <v>2.5000000000000001E-3</v>
      </c>
      <c r="V9" s="11"/>
      <c r="W9" s="11"/>
      <c r="X9" s="11"/>
      <c r="Y9" s="11"/>
      <c r="Z9" s="11"/>
      <c r="AA9" s="11"/>
      <c r="AB9" s="11"/>
      <c r="AC9" s="11"/>
      <c r="AF9" s="6"/>
      <c r="AG9" s="6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</row>
    <row r="10" spans="1:51" s="7" customFormat="1" x14ac:dyDescent="0.3">
      <c r="A10" s="2"/>
      <c r="B10" s="111"/>
      <c r="C10" s="111"/>
      <c r="D10" s="111"/>
      <c r="E10" s="111"/>
      <c r="F10" s="111"/>
      <c r="G10" s="112"/>
      <c r="H10" s="79"/>
      <c r="I10" s="78"/>
      <c r="J10" s="78"/>
      <c r="K10" s="78"/>
      <c r="L10" s="79"/>
      <c r="M10" s="79"/>
      <c r="N10" s="79"/>
      <c r="O10" s="79"/>
      <c r="P10" s="79"/>
      <c r="Q10" s="79"/>
      <c r="R10" s="79"/>
      <c r="S10" s="128" t="s">
        <v>273</v>
      </c>
      <c r="T10" s="128">
        <f>$U$9*$T$9</f>
        <v>0.27124999999999999</v>
      </c>
      <c r="U10" s="13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</row>
    <row r="11" spans="1:51" s="7" customFormat="1" x14ac:dyDescent="0.3">
      <c r="A11" s="2"/>
      <c r="B11" s="111"/>
      <c r="C11" s="111"/>
      <c r="D11" s="111"/>
      <c r="E11" s="111"/>
      <c r="F11" s="111"/>
      <c r="G11" s="112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128" t="s">
        <v>274</v>
      </c>
      <c r="T11" s="127">
        <f>SUM($S$17:$S$39)</f>
        <v>58</v>
      </c>
      <c r="U11" s="13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</row>
    <row r="12" spans="1:51" s="7" customFormat="1" x14ac:dyDescent="0.3">
      <c r="A12" s="2"/>
      <c r="B12" s="111"/>
      <c r="C12" s="111"/>
      <c r="D12" s="111"/>
      <c r="E12" s="111"/>
      <c r="F12" s="111"/>
      <c r="G12" s="112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128" t="s">
        <v>275</v>
      </c>
      <c r="T12" s="127">
        <f>SUM($S$40:$S$66)</f>
        <v>50.5</v>
      </c>
      <c r="U12" s="1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</row>
    <row r="13" spans="1:51" s="7" customFormat="1" x14ac:dyDescent="0.3">
      <c r="A13" s="2"/>
      <c r="B13" s="111"/>
      <c r="C13" s="111"/>
      <c r="D13" s="111"/>
      <c r="E13" s="111"/>
      <c r="F13" s="111"/>
      <c r="G13" s="112"/>
      <c r="H13" s="79"/>
      <c r="I13" s="79"/>
      <c r="J13" s="79"/>
      <c r="K13" s="79"/>
      <c r="L13" s="79"/>
      <c r="M13" s="79"/>
      <c r="N13" s="79"/>
      <c r="O13" s="79"/>
      <c r="P13" s="79"/>
      <c r="Q13" s="10"/>
      <c r="R13" s="10"/>
      <c r="S13" s="128"/>
      <c r="T13" s="65"/>
      <c r="U13" s="60"/>
      <c r="V13" s="60"/>
      <c r="W13" s="61"/>
      <c r="X13" s="60"/>
      <c r="Y13" s="60"/>
      <c r="Z13" s="61" t="s">
        <v>259</v>
      </c>
      <c r="AA13" s="60"/>
      <c r="AB13" s="60"/>
      <c r="AC13" s="60"/>
      <c r="AD13" s="62"/>
      <c r="AE13" s="60"/>
      <c r="AF13" s="124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</row>
    <row r="14" spans="1:51" s="7" customFormat="1" x14ac:dyDescent="0.3">
      <c r="A14" s="2"/>
      <c r="B14" s="111"/>
      <c r="C14" s="111"/>
      <c r="D14" s="111"/>
      <c r="E14" s="111"/>
      <c r="F14" s="111"/>
      <c r="G14" s="112"/>
      <c r="H14" s="79"/>
      <c r="I14" s="79"/>
      <c r="J14" s="79"/>
      <c r="K14" s="79"/>
      <c r="L14" s="79"/>
      <c r="M14" s="79"/>
      <c r="N14" s="79"/>
      <c r="O14" s="79"/>
      <c r="P14" s="79"/>
      <c r="Q14" s="10"/>
      <c r="R14" s="10"/>
      <c r="S14" s="73"/>
      <c r="T14" s="73" t="s">
        <v>260</v>
      </c>
      <c r="U14" s="63" t="s">
        <v>260</v>
      </c>
      <c r="V14" s="63" t="s">
        <v>260</v>
      </c>
      <c r="W14" s="64">
        <v>0.5</v>
      </c>
      <c r="X14" s="64" t="s">
        <v>261</v>
      </c>
      <c r="Y14" s="64" t="s">
        <v>261</v>
      </c>
      <c r="Z14" s="64">
        <v>0.5</v>
      </c>
      <c r="AA14" s="64" t="s">
        <v>262</v>
      </c>
      <c r="AB14" s="64" t="s">
        <v>262</v>
      </c>
      <c r="AC14" s="64"/>
      <c r="AD14" s="64">
        <v>0.5</v>
      </c>
      <c r="AE14" s="64" t="s">
        <v>263</v>
      </c>
      <c r="AF14" s="65" t="s">
        <v>263</v>
      </c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</row>
    <row r="15" spans="1:51" s="7" customFormat="1" x14ac:dyDescent="0.3">
      <c r="A15" s="2"/>
      <c r="B15" s="111"/>
      <c r="C15" s="111"/>
      <c r="D15" s="111"/>
      <c r="E15" s="111"/>
      <c r="F15" s="111"/>
      <c r="G15" s="112"/>
      <c r="H15" s="79"/>
      <c r="I15" s="79"/>
      <c r="J15" s="79"/>
      <c r="K15" s="79"/>
      <c r="L15" s="79"/>
      <c r="M15" s="79"/>
      <c r="N15" s="79"/>
      <c r="O15" s="79"/>
      <c r="P15" s="79"/>
      <c r="Q15" s="10"/>
      <c r="R15" s="10"/>
      <c r="S15" s="73"/>
      <c r="T15" s="73"/>
      <c r="U15" s="63"/>
      <c r="V15" s="63"/>
      <c r="W15" s="64"/>
      <c r="X15" s="64"/>
      <c r="Y15" s="64"/>
      <c r="Z15" s="64"/>
      <c r="AA15" s="64"/>
      <c r="AB15" s="64"/>
      <c r="AC15" s="64"/>
      <c r="AD15" s="64"/>
      <c r="AE15" s="64"/>
      <c r="AF15" s="125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</row>
    <row r="16" spans="1:51" x14ac:dyDescent="0.3">
      <c r="A16" s="21"/>
      <c r="B16" s="113" t="s">
        <v>272</v>
      </c>
      <c r="C16" s="114" t="s">
        <v>73</v>
      </c>
      <c r="D16" s="114" t="s">
        <v>74</v>
      </c>
      <c r="E16" s="115" t="s">
        <v>66</v>
      </c>
      <c r="F16" s="116" t="s">
        <v>271</v>
      </c>
      <c r="G16" s="76" t="s">
        <v>53</v>
      </c>
      <c r="H16" s="22" t="s">
        <v>55</v>
      </c>
      <c r="I16" s="22" t="s">
        <v>54</v>
      </c>
      <c r="J16" s="22" t="s">
        <v>57</v>
      </c>
      <c r="K16" s="22" t="s">
        <v>56</v>
      </c>
      <c r="L16" s="22" t="s">
        <v>59</v>
      </c>
      <c r="M16" s="22" t="s">
        <v>58</v>
      </c>
      <c r="N16" s="22" t="s">
        <v>60</v>
      </c>
      <c r="O16" s="22" t="s">
        <v>61</v>
      </c>
      <c r="P16" s="22" t="s">
        <v>63</v>
      </c>
      <c r="Q16" s="22" t="s">
        <v>62</v>
      </c>
      <c r="R16" s="59" t="s">
        <v>67</v>
      </c>
      <c r="S16" s="35" t="s">
        <v>53</v>
      </c>
      <c r="T16" s="35" t="s">
        <v>55</v>
      </c>
      <c r="U16" s="35" t="s">
        <v>54</v>
      </c>
      <c r="V16" s="72" t="s">
        <v>75</v>
      </c>
      <c r="W16" s="35" t="s">
        <v>57</v>
      </c>
      <c r="X16" s="35" t="s">
        <v>56</v>
      </c>
      <c r="Y16" s="69" t="s">
        <v>76</v>
      </c>
      <c r="Z16" s="35" t="s">
        <v>59</v>
      </c>
      <c r="AA16" s="35" t="s">
        <v>58</v>
      </c>
      <c r="AB16" s="35" t="s">
        <v>60</v>
      </c>
      <c r="AC16" s="68" t="s">
        <v>102</v>
      </c>
      <c r="AD16" s="35" t="s">
        <v>61</v>
      </c>
      <c r="AE16" s="35" t="s">
        <v>63</v>
      </c>
      <c r="AF16" s="117" t="s">
        <v>62</v>
      </c>
      <c r="AG16" s="122" t="s">
        <v>267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"/>
      <c r="AW16" s="7"/>
      <c r="AX16" s="7"/>
      <c r="AY16" s="7"/>
    </row>
    <row r="17" spans="1:51" x14ac:dyDescent="0.3">
      <c r="A17" s="36">
        <v>2</v>
      </c>
      <c r="B17" s="75" t="s">
        <v>20</v>
      </c>
      <c r="C17" s="82">
        <f>IF(($S17+$AD17+T17+W17+Z17+AE17)&gt;0,($S17+$AD17)/($S17+$AD17+T17+W17+Z17+AE17),"")</f>
        <v>1</v>
      </c>
      <c r="D17" s="82">
        <f>IF(($S17+$AD17+U17+X17+AA17+AF17)&gt;0,($S17+$AD17)/($S17+$AD17+U17+X17+AA17+AF17),"")</f>
        <v>1</v>
      </c>
      <c r="E17" s="82">
        <f t="shared" ref="E17:E66" si="0">IF(OR($C17="",$D17=""),"",2*$C17*$D17/($C17 +$D17))</f>
        <v>1</v>
      </c>
      <c r="F17" s="87">
        <f t="shared" ref="F17:F48" si="1">IF(AND($E17="",OR($AG17=0,$AG17="")),0,IF($G17&lt;$T$10,0,R17*(IF($E17&gt;$S$6,0,IF($E17&lt;$S$7,$T$8,$S$8))+IF($AG17&lt;$T$6,0,1))))</f>
        <v>0</v>
      </c>
      <c r="G17" s="16">
        <f>COUNTIFS(RawData!$B:$B,$A17,RawData!$G:$G,$O$4)</f>
        <v>1</v>
      </c>
      <c r="H17" s="16">
        <f>COUNTIFS(RawData!$B:$B,$A17,RawData!$G:$G,$O$3)</f>
        <v>0</v>
      </c>
      <c r="I17" s="16">
        <f>COUNTIFS(RawData!$B:$B,$A17,RawData!$G:$G,Results!$O$5)</f>
        <v>0</v>
      </c>
      <c r="J17" s="16">
        <f>COUNTIFS(RawData!$B:$B,$A17,RawData!$G:$G,Results!$O$1)</f>
        <v>0</v>
      </c>
      <c r="K17" s="16">
        <f>COUNTIFS(RawData!$B:$B,$A17,RawData!$G:$G,Results!$O$7)</f>
        <v>0</v>
      </c>
      <c r="L17" s="16">
        <f>COUNTIFS(RawData!$B:$B,$A17,RawData!$G:$G,Results!$O$2)</f>
        <v>0</v>
      </c>
      <c r="M17" s="16">
        <f>COUNTIFS(RawData!$B:$B,$A17,RawData!$G:$G,Results!$O$6)</f>
        <v>0</v>
      </c>
      <c r="N17" s="16">
        <f>COUNTIFS(RawData!$B:$B,$A17,RawData!$G:$G,Results!$O$8)</f>
        <v>0</v>
      </c>
      <c r="O17" s="16">
        <f>COUNTIFS(RawData!$B:$B,$A17,RawData!$M:$M,$O$4)</f>
        <v>0</v>
      </c>
      <c r="P17" s="16">
        <f>COUNTIFS(RawData!$B:$B,$A17,RawData!$M:$M,$O$3)</f>
        <v>0</v>
      </c>
      <c r="Q17" s="16">
        <f>COUNTIFS(RawData!$B:$B,$A17,RawData!$M:$M,Results!$O$5)</f>
        <v>0</v>
      </c>
      <c r="R17" s="83">
        <v>0.5</v>
      </c>
      <c r="S17" s="23">
        <f t="shared" ref="S17:U48" si="2">G17*$R17</f>
        <v>0.5</v>
      </c>
      <c r="T17" s="23">
        <f t="shared" si="2"/>
        <v>0</v>
      </c>
      <c r="U17" s="23">
        <f t="shared" si="2"/>
        <v>0</v>
      </c>
      <c r="V17" s="70">
        <f t="shared" ref="V17:V48" si="3">$W$14*R17</f>
        <v>0.25</v>
      </c>
      <c r="W17" s="24">
        <f t="shared" ref="W17:X19" si="4">J17*$V17</f>
        <v>0</v>
      </c>
      <c r="X17" s="24">
        <f t="shared" si="4"/>
        <v>0</v>
      </c>
      <c r="Y17" s="70">
        <f>$Z$14*$R17</f>
        <v>0.25</v>
      </c>
      <c r="Z17" s="24">
        <f t="shared" ref="Z17:AA19" si="5">L17*$Y17</f>
        <v>0</v>
      </c>
      <c r="AA17" s="24">
        <f t="shared" si="5"/>
        <v>0</v>
      </c>
      <c r="AB17" s="31">
        <f t="shared" ref="AB17:AB66" si="6">N17*$R17</f>
        <v>0</v>
      </c>
      <c r="AC17" s="67">
        <f t="shared" ref="AC17:AC48" si="7">$AD$14*$R17</f>
        <v>0.25</v>
      </c>
      <c r="AD17" s="23">
        <f>O17*$AC17</f>
        <v>0</v>
      </c>
      <c r="AE17" s="23">
        <f t="shared" ref="AE17:AF32" si="8">P17*$AC17</f>
        <v>0</v>
      </c>
      <c r="AF17" s="118">
        <f t="shared" si="8"/>
        <v>0</v>
      </c>
      <c r="AG17" s="123">
        <f t="shared" ref="AG17:AG48" si="9">IF(S17+T17&gt;0,(T17+U17)/(S17+T17),"")</f>
        <v>0</v>
      </c>
      <c r="AI17" s="6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3">
      <c r="A18" s="36">
        <v>3</v>
      </c>
      <c r="B18" s="75" t="s">
        <v>21</v>
      </c>
      <c r="C18" s="82">
        <f t="shared" ref="C18:C66" si="10">IF(($S18+$AD18+T18+W18+Z18+AE18)&gt;0,($S18+$AD18)/($S18+$AD18+T18+W18+Z18+AE18),"")</f>
        <v>0.5</v>
      </c>
      <c r="D18" s="82">
        <f t="shared" ref="D18:D66" si="11">IF(($S18+$AD18+U18+X18+AA18+AF18)&gt;0,($S18+$AD18)/($S18+$AD18+U18+X18+AA18+AF18),"")</f>
        <v>1</v>
      </c>
      <c r="E18" s="82">
        <f t="shared" si="0"/>
        <v>0.66666666666666663</v>
      </c>
      <c r="F18" s="87">
        <f t="shared" si="1"/>
        <v>1.5</v>
      </c>
      <c r="G18" s="17">
        <f>COUNTIFS(RawData!$B:$B,$A18,RawData!$G:$G,$O$4)</f>
        <v>1</v>
      </c>
      <c r="H18" s="17">
        <f>COUNTIFS(RawData!$B:$B,$A18,RawData!$G:$G,$O$3)</f>
        <v>1</v>
      </c>
      <c r="I18" s="17">
        <f>COUNTIFS(RawData!$B:$B,$A18,RawData!$G:$G,Results!$O$5)</f>
        <v>0</v>
      </c>
      <c r="J18" s="17">
        <f>COUNTIFS(RawData!$B:$B,$A18,RawData!$G:$G,Results!$O$1)</f>
        <v>0</v>
      </c>
      <c r="K18" s="17">
        <f>COUNTIFS(RawData!$B:$B,$A18,RawData!$G:$G,Results!$O$7)</f>
        <v>0</v>
      </c>
      <c r="L18" s="17">
        <f>COUNTIFS(RawData!$B:$B,$A18,RawData!$G:$G,Results!$O$2)</f>
        <v>0</v>
      </c>
      <c r="M18" s="17">
        <f>COUNTIFS(RawData!$B:$B,$A18,RawData!$G:$G,Results!$O$6)</f>
        <v>0</v>
      </c>
      <c r="N18" s="17">
        <f>COUNTIFS(RawData!$B:$B,$A18,RawData!$G:$G,Results!$O$8)</f>
        <v>0</v>
      </c>
      <c r="O18" s="17">
        <f>COUNTIFS(RawData!$B:$B,$A18,RawData!$M:$M,$O$4)</f>
        <v>0</v>
      </c>
      <c r="P18" s="17">
        <f>COUNTIFS(RawData!$B:$B,$A18,RawData!$M:$M,$O$3)</f>
        <v>0</v>
      </c>
      <c r="Q18" s="17">
        <f>COUNTIFS(RawData!$B:$B,$A18,RawData!$M:$M,Results!$O$5)</f>
        <v>0</v>
      </c>
      <c r="R18" s="84">
        <v>0.5</v>
      </c>
      <c r="S18" s="25">
        <f t="shared" si="2"/>
        <v>0.5</v>
      </c>
      <c r="T18" s="25">
        <f t="shared" si="2"/>
        <v>0.5</v>
      </c>
      <c r="U18" s="25">
        <f t="shared" si="2"/>
        <v>0</v>
      </c>
      <c r="V18" s="66">
        <f t="shared" si="3"/>
        <v>0.25</v>
      </c>
      <c r="W18" s="26">
        <f t="shared" si="4"/>
        <v>0</v>
      </c>
      <c r="X18" s="26">
        <f t="shared" si="4"/>
        <v>0</v>
      </c>
      <c r="Y18" s="66">
        <f>$Z$14*$R18</f>
        <v>0.25</v>
      </c>
      <c r="Z18" s="26">
        <f t="shared" si="5"/>
        <v>0</v>
      </c>
      <c r="AA18" s="26">
        <f t="shared" si="5"/>
        <v>0</v>
      </c>
      <c r="AB18" s="32">
        <f t="shared" si="6"/>
        <v>0</v>
      </c>
      <c r="AC18" s="66">
        <f t="shared" si="7"/>
        <v>0.25</v>
      </c>
      <c r="AD18" s="25">
        <f t="shared" ref="AD18:AF66" si="12">O18*$AC18</f>
        <v>0</v>
      </c>
      <c r="AE18" s="25">
        <f t="shared" si="8"/>
        <v>0</v>
      </c>
      <c r="AF18" s="119">
        <f t="shared" si="8"/>
        <v>0</v>
      </c>
      <c r="AG18" s="123">
        <f t="shared" si="9"/>
        <v>0.5</v>
      </c>
      <c r="AI18" s="6"/>
      <c r="AJ18" s="7"/>
      <c r="AK18" s="7"/>
      <c r="AL18" s="7"/>
      <c r="AM18" s="7"/>
      <c r="AN18" s="7"/>
      <c r="AO18" s="7"/>
      <c r="AP18" s="7"/>
      <c r="AQ18" s="7"/>
      <c r="AR18" s="7"/>
    </row>
    <row r="19" spans="1:51" x14ac:dyDescent="0.3">
      <c r="A19" s="36">
        <v>4</v>
      </c>
      <c r="B19" s="75" t="s">
        <v>22</v>
      </c>
      <c r="C19" s="82">
        <f t="shared" si="10"/>
        <v>0.8</v>
      </c>
      <c r="D19" s="82">
        <f t="shared" si="11"/>
        <v>1</v>
      </c>
      <c r="E19" s="82">
        <f t="shared" si="0"/>
        <v>0.88888888888888895</v>
      </c>
      <c r="F19" s="87">
        <f t="shared" si="1"/>
        <v>8</v>
      </c>
      <c r="G19" s="17">
        <f>COUNTIFS(RawData!$B:$B,$A19,RawData!$G:$G,$O$4)</f>
        <v>4</v>
      </c>
      <c r="H19" s="17">
        <f>COUNTIFS(RawData!$B:$B,$A19,RawData!$G:$G,$O$3)</f>
        <v>1</v>
      </c>
      <c r="I19" s="17">
        <f>COUNTIFS(RawData!$B:$B,$A19,RawData!$G:$G,Results!$O$5)</f>
        <v>0</v>
      </c>
      <c r="J19" s="17">
        <f>COUNTIFS(RawData!$B:$B,$A19,RawData!$G:$G,Results!$O$1)</f>
        <v>0</v>
      </c>
      <c r="K19" s="17">
        <f>COUNTIFS(RawData!$B:$B,$A19,RawData!$G:$G,Results!$O$7)</f>
        <v>0</v>
      </c>
      <c r="L19" s="17">
        <f>COUNTIFS(RawData!$B:$B,$A19,RawData!$G:$G,Results!$O$2)</f>
        <v>0</v>
      </c>
      <c r="M19" s="17">
        <f>COUNTIFS(RawData!$B:$B,$A19,RawData!$G:$G,Results!$O$6)</f>
        <v>0</v>
      </c>
      <c r="N19" s="17">
        <f>COUNTIFS(RawData!$B:$B,$A19,RawData!$G:$G,Results!$O$8)</f>
        <v>0</v>
      </c>
      <c r="O19" s="17">
        <f>COUNTIFS(RawData!$B:$B,$A19,RawData!$M:$M,$O$4)</f>
        <v>0</v>
      </c>
      <c r="P19" s="17">
        <f>COUNTIFS(RawData!$B:$B,$A19,RawData!$M:$M,$O$3)</f>
        <v>0</v>
      </c>
      <c r="Q19" s="17">
        <f>COUNTIFS(RawData!$B:$B,$A19,RawData!$M:$M,Results!$O$5)</f>
        <v>0</v>
      </c>
      <c r="R19" s="84">
        <v>8</v>
      </c>
      <c r="S19" s="25">
        <f t="shared" si="2"/>
        <v>32</v>
      </c>
      <c r="T19" s="25">
        <f t="shared" si="2"/>
        <v>8</v>
      </c>
      <c r="U19" s="25">
        <f t="shared" si="2"/>
        <v>0</v>
      </c>
      <c r="V19" s="66">
        <f t="shared" si="3"/>
        <v>4</v>
      </c>
      <c r="W19" s="26">
        <f t="shared" si="4"/>
        <v>0</v>
      </c>
      <c r="X19" s="26">
        <f t="shared" si="4"/>
        <v>0</v>
      </c>
      <c r="Y19" s="66">
        <f>$Z$14*$R19</f>
        <v>4</v>
      </c>
      <c r="Z19" s="26">
        <f t="shared" si="5"/>
        <v>0</v>
      </c>
      <c r="AA19" s="26">
        <f t="shared" si="5"/>
        <v>0</v>
      </c>
      <c r="AB19" s="32">
        <f t="shared" si="6"/>
        <v>0</v>
      </c>
      <c r="AC19" s="66">
        <f t="shared" si="7"/>
        <v>4</v>
      </c>
      <c r="AD19" s="25">
        <f t="shared" si="12"/>
        <v>0</v>
      </c>
      <c r="AE19" s="25">
        <f t="shared" si="8"/>
        <v>0</v>
      </c>
      <c r="AF19" s="119">
        <f t="shared" si="8"/>
        <v>0</v>
      </c>
      <c r="AG19" s="123">
        <f t="shared" si="9"/>
        <v>0.2</v>
      </c>
      <c r="AS19" s="7"/>
      <c r="AT19" s="7"/>
      <c r="AU19" s="7"/>
      <c r="AV19" s="7"/>
      <c r="AW19" s="7"/>
      <c r="AX19" s="7"/>
    </row>
    <row r="20" spans="1:51" s="12" customFormat="1" x14ac:dyDescent="0.3">
      <c r="A20" s="38">
        <v>5</v>
      </c>
      <c r="B20" s="75" t="s">
        <v>23</v>
      </c>
      <c r="C20" s="82">
        <f t="shared" si="10"/>
        <v>1</v>
      </c>
      <c r="D20" s="82">
        <f t="shared" si="11"/>
        <v>1</v>
      </c>
      <c r="E20" s="82">
        <f t="shared" si="0"/>
        <v>1</v>
      </c>
      <c r="F20" s="87">
        <f t="shared" si="1"/>
        <v>0</v>
      </c>
      <c r="G20" s="18">
        <f>COUNTIFS(RawData!$B:$B,$A20,RawData!$G:$G,$O$4)</f>
        <v>2</v>
      </c>
      <c r="H20" s="18">
        <f>COUNTIFS(RawData!$B:$B,$A20,RawData!$G:$G,$O$3)</f>
        <v>0</v>
      </c>
      <c r="I20" s="18">
        <f>COUNTIFS(RawData!$B:$B,$A20,RawData!$G:$G,Results!$O$5)</f>
        <v>0</v>
      </c>
      <c r="J20" s="18">
        <f>COUNTIFS(RawData!$B:$B,$A20,RawData!$G:$G,Results!$O$1)</f>
        <v>0</v>
      </c>
      <c r="K20" s="18">
        <f>COUNTIFS(RawData!$B:$B,$A20,RawData!$G:$G,Results!$O$7)</f>
        <v>0</v>
      </c>
      <c r="L20" s="18">
        <f>COUNTIFS(RawData!$B:$B,$A20,RawData!$G:$G,Results!$O$2)</f>
        <v>0</v>
      </c>
      <c r="M20" s="18">
        <f>COUNTIFS(RawData!$B:$B,$A20,RawData!$G:$G,Results!$O$6)</f>
        <v>0</v>
      </c>
      <c r="N20" s="18">
        <f>COUNTIFS(RawData!$B:$B,$A20,RawData!$G:$G,Results!$O$8)</f>
        <v>0</v>
      </c>
      <c r="O20" s="18">
        <f>COUNTIFS(RawData!$B:$B,$A20,RawData!$M:$M,$O$4)</f>
        <v>0</v>
      </c>
      <c r="P20" s="18">
        <f>COUNTIFS(RawData!$B:$B,$A20,RawData!$M:$M,$O$3)</f>
        <v>0</v>
      </c>
      <c r="Q20" s="18">
        <f>COUNTIFS(RawData!$B:$B,$A20,RawData!$M:$M,Results!$O$5)</f>
        <v>0</v>
      </c>
      <c r="R20" s="84">
        <v>5</v>
      </c>
      <c r="S20" s="27">
        <f t="shared" si="2"/>
        <v>10</v>
      </c>
      <c r="T20" s="27">
        <f t="shared" si="2"/>
        <v>0</v>
      </c>
      <c r="U20" s="27">
        <f t="shared" si="2"/>
        <v>0</v>
      </c>
      <c r="V20" s="66">
        <f t="shared" si="3"/>
        <v>2.5</v>
      </c>
      <c r="W20" s="26">
        <f>J20*$V20</f>
        <v>0</v>
      </c>
      <c r="X20" s="26">
        <f>K20*$V20</f>
        <v>0</v>
      </c>
      <c r="Y20" s="81">
        <v>2</v>
      </c>
      <c r="Z20" s="26">
        <f>L20*$Y20</f>
        <v>0</v>
      </c>
      <c r="AA20" s="26">
        <f>M20*$Y20</f>
        <v>0</v>
      </c>
      <c r="AB20" s="33">
        <f t="shared" si="6"/>
        <v>0</v>
      </c>
      <c r="AC20" s="66">
        <f t="shared" si="7"/>
        <v>2.5</v>
      </c>
      <c r="AD20" s="27">
        <f t="shared" si="12"/>
        <v>0</v>
      </c>
      <c r="AE20" s="27">
        <f t="shared" si="8"/>
        <v>0</v>
      </c>
      <c r="AF20" s="120">
        <f t="shared" si="8"/>
        <v>0</v>
      </c>
      <c r="AG20" s="123">
        <f t="shared" si="9"/>
        <v>0</v>
      </c>
      <c r="AH20"/>
      <c r="AI20"/>
      <c r="AJ20"/>
      <c r="AK20" s="7"/>
      <c r="AL20" s="7"/>
      <c r="AM20" s="7"/>
      <c r="AN20" s="7"/>
      <c r="AO20" s="7"/>
      <c r="AP20" s="7"/>
      <c r="AQ20" s="7"/>
      <c r="AR20" s="7"/>
    </row>
    <row r="21" spans="1:51" x14ac:dyDescent="0.3">
      <c r="A21" s="36">
        <v>6</v>
      </c>
      <c r="B21" s="75" t="s">
        <v>81</v>
      </c>
      <c r="C21" s="82" t="str">
        <f t="shared" si="10"/>
        <v/>
      </c>
      <c r="D21" s="82" t="str">
        <f t="shared" si="11"/>
        <v/>
      </c>
      <c r="E21" s="82" t="str">
        <f t="shared" si="0"/>
        <v/>
      </c>
      <c r="F21" s="87">
        <f t="shared" si="1"/>
        <v>0</v>
      </c>
      <c r="G21" s="17">
        <f>COUNTIFS(RawData!$B:$B,$A21,RawData!$G:$G,$O$4)</f>
        <v>0</v>
      </c>
      <c r="H21" s="17">
        <f>COUNTIFS(RawData!$B:$B,$A21,RawData!$G:$G,$O$3)</f>
        <v>0</v>
      </c>
      <c r="I21" s="17">
        <f>COUNTIFS(RawData!$B:$B,$A21,RawData!$G:$G,Results!$O$5)</f>
        <v>0</v>
      </c>
      <c r="J21" s="17">
        <f>COUNTIFS(RawData!$B:$B,$A21,RawData!$G:$G,Results!$O$1)</f>
        <v>0</v>
      </c>
      <c r="K21" s="17">
        <f>COUNTIFS(RawData!$B:$B,$A21,RawData!$G:$G,Results!$O$7)</f>
        <v>0</v>
      </c>
      <c r="L21" s="17">
        <f>COUNTIFS(RawData!$B:$B,$A21,RawData!$G:$G,Results!$O$2)</f>
        <v>0</v>
      </c>
      <c r="M21" s="17">
        <f>COUNTIFS(RawData!$B:$B,$A21,RawData!$G:$G,Results!$O$6)</f>
        <v>0</v>
      </c>
      <c r="N21" s="17">
        <f>COUNTIFS(RawData!$B:$B,$A21,RawData!$G:$G,Results!$O$8)</f>
        <v>0</v>
      </c>
      <c r="O21" s="17">
        <f>COUNTIFS(RawData!$B:$B,$A21,RawData!$M:$M,$O$4)</f>
        <v>0</v>
      </c>
      <c r="P21" s="17">
        <f>COUNTIFS(RawData!$B:$B,$A21,RawData!$M:$M,$O$3)</f>
        <v>0</v>
      </c>
      <c r="Q21" s="17">
        <f>COUNTIFS(RawData!$B:$B,$A21,RawData!$M:$M,Results!$O$5)</f>
        <v>0</v>
      </c>
      <c r="R21" s="84">
        <v>2</v>
      </c>
      <c r="S21" s="25">
        <f t="shared" si="2"/>
        <v>0</v>
      </c>
      <c r="T21" s="25">
        <f t="shared" si="2"/>
        <v>0</v>
      </c>
      <c r="U21" s="25">
        <f t="shared" si="2"/>
        <v>0</v>
      </c>
      <c r="V21" s="66">
        <f t="shared" si="3"/>
        <v>1</v>
      </c>
      <c r="W21" s="26">
        <f t="shared" ref="W21:X66" si="13">J21*$V21</f>
        <v>0</v>
      </c>
      <c r="X21" s="26">
        <f t="shared" si="13"/>
        <v>0</v>
      </c>
      <c r="Y21" s="66">
        <f t="shared" ref="Y21:Y30" si="14">$Z$14*$R21</f>
        <v>1</v>
      </c>
      <c r="Z21" s="26">
        <f t="shared" ref="Z21:AA66" si="15">L21*$Y21</f>
        <v>0</v>
      </c>
      <c r="AA21" s="26">
        <f t="shared" si="15"/>
        <v>0</v>
      </c>
      <c r="AB21" s="32">
        <f t="shared" si="6"/>
        <v>0</v>
      </c>
      <c r="AC21" s="66">
        <f t="shared" si="7"/>
        <v>1</v>
      </c>
      <c r="AD21" s="25">
        <f t="shared" si="12"/>
        <v>0</v>
      </c>
      <c r="AE21" s="25">
        <f t="shared" si="8"/>
        <v>0</v>
      </c>
      <c r="AF21" s="119">
        <f t="shared" si="8"/>
        <v>0</v>
      </c>
      <c r="AG21" s="123" t="str">
        <f t="shared" si="9"/>
        <v/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51" x14ac:dyDescent="0.3">
      <c r="A22" s="36">
        <v>7</v>
      </c>
      <c r="B22" s="75" t="s">
        <v>24</v>
      </c>
      <c r="C22" s="82">
        <f t="shared" si="10"/>
        <v>1</v>
      </c>
      <c r="D22" s="82">
        <f t="shared" si="11"/>
        <v>1</v>
      </c>
      <c r="E22" s="82">
        <f t="shared" si="0"/>
        <v>1</v>
      </c>
      <c r="F22" s="87">
        <f t="shared" si="1"/>
        <v>0</v>
      </c>
      <c r="G22" s="17">
        <f>COUNTIFS(RawData!$B:$B,$A22,RawData!$G:$G,$O$4)</f>
        <v>5</v>
      </c>
      <c r="H22" s="17">
        <f>COUNTIFS(RawData!$B:$B,$A22,RawData!$G:$G,$O$3)</f>
        <v>0</v>
      </c>
      <c r="I22" s="17">
        <f>COUNTIFS(RawData!$B:$B,$A22,RawData!$G:$G,Results!$O$5)</f>
        <v>0</v>
      </c>
      <c r="J22" s="17">
        <f>COUNTIFS(RawData!$B:$B,$A22,RawData!$G:$G,Results!$O$1)</f>
        <v>0</v>
      </c>
      <c r="K22" s="17">
        <f>COUNTIFS(RawData!$B:$B,$A22,RawData!$G:$G,Results!$O$7)</f>
        <v>0</v>
      </c>
      <c r="L22" s="17">
        <f>COUNTIFS(RawData!$B:$B,$A22,RawData!$G:$G,Results!$O$2)</f>
        <v>0</v>
      </c>
      <c r="M22" s="17">
        <f>COUNTIFS(RawData!$B:$B,$A22,RawData!$G:$G,Results!$O$6)</f>
        <v>0</v>
      </c>
      <c r="N22" s="17">
        <f>COUNTIFS(RawData!$B:$B,$A22,RawData!$G:$G,Results!$O$8)</f>
        <v>0</v>
      </c>
      <c r="O22" s="17">
        <f>COUNTIFS(RawData!$B:$B,$A22,RawData!$M:$M,$O$4)</f>
        <v>0</v>
      </c>
      <c r="P22" s="17">
        <f>COUNTIFS(RawData!$B:$B,$A22,RawData!$M:$M,$O$3)</f>
        <v>0</v>
      </c>
      <c r="Q22" s="17">
        <f>COUNTIFS(RawData!$B:$B,$A22,RawData!$M:$M,Results!$O$5)</f>
        <v>0</v>
      </c>
      <c r="R22" s="84">
        <v>3</v>
      </c>
      <c r="S22" s="25">
        <f t="shared" si="2"/>
        <v>15</v>
      </c>
      <c r="T22" s="25">
        <f t="shared" si="2"/>
        <v>0</v>
      </c>
      <c r="U22" s="25">
        <f t="shared" si="2"/>
        <v>0</v>
      </c>
      <c r="V22" s="66">
        <f t="shared" si="3"/>
        <v>1.5</v>
      </c>
      <c r="W22" s="26">
        <f t="shared" si="13"/>
        <v>0</v>
      </c>
      <c r="X22" s="26">
        <f t="shared" si="13"/>
        <v>0</v>
      </c>
      <c r="Y22" s="66">
        <f t="shared" si="14"/>
        <v>1.5</v>
      </c>
      <c r="Z22" s="26">
        <f t="shared" si="15"/>
        <v>0</v>
      </c>
      <c r="AA22" s="26">
        <f t="shared" si="15"/>
        <v>0</v>
      </c>
      <c r="AB22" s="32">
        <f t="shared" si="6"/>
        <v>0</v>
      </c>
      <c r="AC22" s="66">
        <f t="shared" si="7"/>
        <v>1.5</v>
      </c>
      <c r="AD22" s="25">
        <f t="shared" si="12"/>
        <v>0</v>
      </c>
      <c r="AE22" s="25">
        <f t="shared" si="8"/>
        <v>0</v>
      </c>
      <c r="AF22" s="119">
        <f t="shared" si="8"/>
        <v>0</v>
      </c>
      <c r="AG22" s="123">
        <f t="shared" si="9"/>
        <v>0</v>
      </c>
    </row>
    <row r="23" spans="1:51" x14ac:dyDescent="0.3">
      <c r="A23" s="36">
        <v>8</v>
      </c>
      <c r="B23" s="75" t="s">
        <v>82</v>
      </c>
      <c r="C23" s="82" t="str">
        <f t="shared" si="10"/>
        <v/>
      </c>
      <c r="D23" s="82" t="str">
        <f t="shared" si="11"/>
        <v/>
      </c>
      <c r="E23" s="82" t="str">
        <f t="shared" si="0"/>
        <v/>
      </c>
      <c r="F23" s="87">
        <f t="shared" si="1"/>
        <v>0</v>
      </c>
      <c r="G23" s="17">
        <f>COUNTIFS(RawData!$B:$B,$A23,RawData!$G:$G,$O$4)</f>
        <v>0</v>
      </c>
      <c r="H23" s="17">
        <f>COUNTIFS(RawData!$B:$B,$A23,RawData!$G:$G,$O$3)</f>
        <v>0</v>
      </c>
      <c r="I23" s="17">
        <f>COUNTIFS(RawData!$B:$B,$A23,RawData!$G:$G,Results!$O$5)</f>
        <v>0</v>
      </c>
      <c r="J23" s="17">
        <f>COUNTIFS(RawData!$B:$B,$A23,RawData!$G:$G,Results!$O$1)</f>
        <v>0</v>
      </c>
      <c r="K23" s="17">
        <f>COUNTIFS(RawData!$B:$B,$A23,RawData!$G:$G,Results!$O$7)</f>
        <v>0</v>
      </c>
      <c r="L23" s="17">
        <f>COUNTIFS(RawData!$B:$B,$A23,RawData!$G:$G,Results!$O$2)</f>
        <v>0</v>
      </c>
      <c r="M23" s="17">
        <f>COUNTIFS(RawData!$B:$B,$A23,RawData!$G:$G,Results!$O$6)</f>
        <v>0</v>
      </c>
      <c r="N23" s="17">
        <f>COUNTIFS(RawData!$B:$B,$A23,RawData!$G:$G,Results!$O$8)</f>
        <v>0</v>
      </c>
      <c r="O23" s="17">
        <f>COUNTIFS(RawData!$B:$B,$A23,RawData!$M:$M,$O$4)</f>
        <v>0</v>
      </c>
      <c r="P23" s="17">
        <f>COUNTIFS(RawData!$B:$B,$A23,RawData!$M:$M,$O$3)</f>
        <v>0</v>
      </c>
      <c r="Q23" s="17">
        <f>COUNTIFS(RawData!$B:$B,$A23,RawData!$M:$M,Results!$O$5)</f>
        <v>0</v>
      </c>
      <c r="R23" s="84">
        <v>2</v>
      </c>
      <c r="S23" s="25">
        <f t="shared" si="2"/>
        <v>0</v>
      </c>
      <c r="T23" s="25">
        <f t="shared" si="2"/>
        <v>0</v>
      </c>
      <c r="U23" s="25">
        <f t="shared" si="2"/>
        <v>0</v>
      </c>
      <c r="V23" s="66">
        <f t="shared" si="3"/>
        <v>1</v>
      </c>
      <c r="W23" s="26">
        <f t="shared" si="13"/>
        <v>0</v>
      </c>
      <c r="X23" s="26">
        <f t="shared" si="13"/>
        <v>0</v>
      </c>
      <c r="Y23" s="66">
        <f t="shared" si="14"/>
        <v>1</v>
      </c>
      <c r="Z23" s="26">
        <f t="shared" si="15"/>
        <v>0</v>
      </c>
      <c r="AA23" s="26">
        <f t="shared" si="15"/>
        <v>0</v>
      </c>
      <c r="AB23" s="32">
        <f t="shared" si="6"/>
        <v>0</v>
      </c>
      <c r="AC23" s="66">
        <f t="shared" si="7"/>
        <v>1</v>
      </c>
      <c r="AD23" s="25">
        <f t="shared" si="12"/>
        <v>0</v>
      </c>
      <c r="AE23" s="25">
        <f t="shared" si="8"/>
        <v>0</v>
      </c>
      <c r="AF23" s="119">
        <f t="shared" si="8"/>
        <v>0</v>
      </c>
      <c r="AG23" s="123" t="str">
        <f t="shared" si="9"/>
        <v/>
      </c>
    </row>
    <row r="24" spans="1:51" x14ac:dyDescent="0.3">
      <c r="A24" s="36">
        <v>9</v>
      </c>
      <c r="B24" s="75" t="s">
        <v>25</v>
      </c>
      <c r="C24" s="82" t="str">
        <f t="shared" si="10"/>
        <v/>
      </c>
      <c r="D24" s="82" t="str">
        <f t="shared" si="11"/>
        <v/>
      </c>
      <c r="E24" s="82" t="str">
        <f t="shared" si="0"/>
        <v/>
      </c>
      <c r="F24" s="87">
        <f t="shared" si="1"/>
        <v>0</v>
      </c>
      <c r="G24" s="17">
        <f>COUNTIFS(RawData!$B:$B,$A24,RawData!$G:$G,$O$4)</f>
        <v>0</v>
      </c>
      <c r="H24" s="17">
        <f>COUNTIFS(RawData!$B:$B,$A24,RawData!$G:$G,$O$3)</f>
        <v>0</v>
      </c>
      <c r="I24" s="17">
        <f>COUNTIFS(RawData!$B:$B,$A24,RawData!$G:$G,Results!$O$5)</f>
        <v>0</v>
      </c>
      <c r="J24" s="17">
        <f>COUNTIFS(RawData!$B:$B,$A24,RawData!$G:$G,Results!$O$1)</f>
        <v>0</v>
      </c>
      <c r="K24" s="17">
        <f>COUNTIFS(RawData!$B:$B,$A24,RawData!$G:$G,Results!$O$7)</f>
        <v>0</v>
      </c>
      <c r="L24" s="17">
        <f>COUNTIFS(RawData!$B:$B,$A24,RawData!$G:$G,Results!$O$2)</f>
        <v>0</v>
      </c>
      <c r="M24" s="17">
        <f>COUNTIFS(RawData!$B:$B,$A24,RawData!$G:$G,Results!$O$6)</f>
        <v>0</v>
      </c>
      <c r="N24" s="17">
        <f>COUNTIFS(RawData!$B:$B,$A24,RawData!$G:$G,Results!$O$8)</f>
        <v>0</v>
      </c>
      <c r="O24" s="17">
        <f>COUNTIFS(RawData!$B:$B,$A24,RawData!$M:$M,$O$4)</f>
        <v>0</v>
      </c>
      <c r="P24" s="17">
        <f>COUNTIFS(RawData!$B:$B,$A24,RawData!$M:$M,$O$3)</f>
        <v>0</v>
      </c>
      <c r="Q24" s="17">
        <f>COUNTIFS(RawData!$B:$B,$A24,RawData!$M:$M,Results!$O$5)</f>
        <v>0</v>
      </c>
      <c r="R24" s="84">
        <v>2</v>
      </c>
      <c r="S24" s="25">
        <f t="shared" si="2"/>
        <v>0</v>
      </c>
      <c r="T24" s="25">
        <f t="shared" si="2"/>
        <v>0</v>
      </c>
      <c r="U24" s="25">
        <f t="shared" si="2"/>
        <v>0</v>
      </c>
      <c r="V24" s="66">
        <f t="shared" si="3"/>
        <v>1</v>
      </c>
      <c r="W24" s="26">
        <f t="shared" si="13"/>
        <v>0</v>
      </c>
      <c r="X24" s="26">
        <f t="shared" si="13"/>
        <v>0</v>
      </c>
      <c r="Y24" s="66">
        <f t="shared" si="14"/>
        <v>1</v>
      </c>
      <c r="Z24" s="26">
        <f t="shared" si="15"/>
        <v>0</v>
      </c>
      <c r="AA24" s="26">
        <f t="shared" si="15"/>
        <v>0</v>
      </c>
      <c r="AB24" s="32">
        <f t="shared" si="6"/>
        <v>0</v>
      </c>
      <c r="AC24" s="66">
        <f t="shared" si="7"/>
        <v>1</v>
      </c>
      <c r="AD24" s="25">
        <f t="shared" si="12"/>
        <v>0</v>
      </c>
      <c r="AE24" s="25">
        <f t="shared" si="8"/>
        <v>0</v>
      </c>
      <c r="AF24" s="119">
        <f t="shared" si="8"/>
        <v>0</v>
      </c>
      <c r="AG24" s="123" t="str">
        <f t="shared" si="9"/>
        <v/>
      </c>
    </row>
    <row r="25" spans="1:51" x14ac:dyDescent="0.3">
      <c r="A25" s="36">
        <v>10</v>
      </c>
      <c r="B25" s="75" t="s">
        <v>26</v>
      </c>
      <c r="C25" s="82" t="str">
        <f t="shared" si="10"/>
        <v/>
      </c>
      <c r="D25" s="82" t="str">
        <f t="shared" si="11"/>
        <v/>
      </c>
      <c r="E25" s="82" t="str">
        <f t="shared" si="0"/>
        <v/>
      </c>
      <c r="F25" s="87">
        <f t="shared" si="1"/>
        <v>0</v>
      </c>
      <c r="G25" s="17">
        <f>COUNTIFS(RawData!$B:$B,$A25,RawData!$G:$G,$O$4)</f>
        <v>0</v>
      </c>
      <c r="H25" s="17">
        <f>COUNTIFS(RawData!$B:$B,$A25,RawData!$G:$G,$O$3)</f>
        <v>0</v>
      </c>
      <c r="I25" s="17">
        <f>COUNTIFS(RawData!$B:$B,$A25,RawData!$G:$G,Results!$O$5)</f>
        <v>0</v>
      </c>
      <c r="J25" s="17">
        <f>COUNTIFS(RawData!$B:$B,$A25,RawData!$G:$G,Results!$O$1)</f>
        <v>0</v>
      </c>
      <c r="K25" s="17">
        <f>COUNTIFS(RawData!$B:$B,$A25,RawData!$G:$G,Results!$O$7)</f>
        <v>0</v>
      </c>
      <c r="L25" s="17">
        <f>COUNTIFS(RawData!$B:$B,$A25,RawData!$G:$G,Results!$O$2)</f>
        <v>0</v>
      </c>
      <c r="M25" s="17">
        <f>COUNTIFS(RawData!$B:$B,$A25,RawData!$G:$G,Results!$O$6)</f>
        <v>0</v>
      </c>
      <c r="N25" s="17">
        <f>COUNTIFS(RawData!$B:$B,$A25,RawData!$G:$G,Results!$O$8)</f>
        <v>0</v>
      </c>
      <c r="O25" s="17">
        <f>COUNTIFS(RawData!$B:$B,$A25,RawData!$M:$M,$O$4)</f>
        <v>0</v>
      </c>
      <c r="P25" s="17">
        <f>COUNTIFS(RawData!$B:$B,$A25,RawData!$M:$M,$O$3)</f>
        <v>0</v>
      </c>
      <c r="Q25" s="17">
        <f>COUNTIFS(RawData!$B:$B,$A25,RawData!$M:$M,Results!$O$5)</f>
        <v>0</v>
      </c>
      <c r="R25" s="84">
        <v>2</v>
      </c>
      <c r="S25" s="25">
        <f t="shared" si="2"/>
        <v>0</v>
      </c>
      <c r="T25" s="25">
        <f t="shared" si="2"/>
        <v>0</v>
      </c>
      <c r="U25" s="25">
        <f t="shared" si="2"/>
        <v>0</v>
      </c>
      <c r="V25" s="66">
        <f t="shared" si="3"/>
        <v>1</v>
      </c>
      <c r="W25" s="26">
        <f t="shared" si="13"/>
        <v>0</v>
      </c>
      <c r="X25" s="26">
        <f t="shared" si="13"/>
        <v>0</v>
      </c>
      <c r="Y25" s="66">
        <f t="shared" si="14"/>
        <v>1</v>
      </c>
      <c r="Z25" s="26">
        <f t="shared" si="15"/>
        <v>0</v>
      </c>
      <c r="AA25" s="26">
        <f t="shared" si="15"/>
        <v>0</v>
      </c>
      <c r="AB25" s="32">
        <f t="shared" si="6"/>
        <v>0</v>
      </c>
      <c r="AC25" s="66">
        <f t="shared" si="7"/>
        <v>1</v>
      </c>
      <c r="AD25" s="25">
        <f t="shared" si="12"/>
        <v>0</v>
      </c>
      <c r="AE25" s="25">
        <f t="shared" si="8"/>
        <v>0</v>
      </c>
      <c r="AF25" s="119">
        <f t="shared" si="8"/>
        <v>0</v>
      </c>
      <c r="AG25" s="123" t="str">
        <f t="shared" si="9"/>
        <v/>
      </c>
    </row>
    <row r="26" spans="1:51" x14ac:dyDescent="0.3">
      <c r="A26" s="36">
        <v>20</v>
      </c>
      <c r="B26" s="75" t="s">
        <v>29</v>
      </c>
      <c r="C26" s="82" t="str">
        <f t="shared" si="10"/>
        <v/>
      </c>
      <c r="D26" s="82" t="str">
        <f t="shared" si="11"/>
        <v/>
      </c>
      <c r="E26" s="82" t="str">
        <f t="shared" si="0"/>
        <v/>
      </c>
      <c r="F26" s="87">
        <f t="shared" si="1"/>
        <v>0</v>
      </c>
      <c r="G26" s="17">
        <f>COUNTIFS(RawData!$B:$B,$A26,RawData!$G:$G,$O$4)</f>
        <v>0</v>
      </c>
      <c r="H26" s="17">
        <f>COUNTIFS(RawData!$B:$B,$A26,RawData!$G:$G,$O$3)</f>
        <v>0</v>
      </c>
      <c r="I26" s="17">
        <f>COUNTIFS(RawData!$B:$B,$A26,RawData!$G:$G,Results!$O$5)</f>
        <v>0</v>
      </c>
      <c r="J26" s="17">
        <f>COUNTIFS(RawData!$B:$B,$A26,RawData!$G:$G,Results!$O$1)</f>
        <v>0</v>
      </c>
      <c r="K26" s="17">
        <f>COUNTIFS(RawData!$B:$B,$A26,RawData!$G:$G,Results!$O$7)</f>
        <v>0</v>
      </c>
      <c r="L26" s="17">
        <f>COUNTIFS(RawData!$B:$B,$A26,RawData!$G:$G,Results!$O$2)</f>
        <v>0</v>
      </c>
      <c r="M26" s="17">
        <f>COUNTIFS(RawData!$B:$B,$A26,RawData!$G:$G,Results!$O$6)</f>
        <v>0</v>
      </c>
      <c r="N26" s="17">
        <f>COUNTIFS(RawData!$B:$B,$A26,RawData!$G:$G,Results!$O$8)</f>
        <v>0</v>
      </c>
      <c r="O26" s="17">
        <f>COUNTIFS(RawData!$B:$B,$A26,RawData!$M:$M,$O$4)</f>
        <v>0</v>
      </c>
      <c r="P26" s="17">
        <f>COUNTIFS(RawData!$B:$B,$A26,RawData!$M:$M,$O$3)</f>
        <v>0</v>
      </c>
      <c r="Q26" s="17">
        <f>COUNTIFS(RawData!$B:$B,$A26,RawData!$M:$M,Results!$O$5)</f>
        <v>0</v>
      </c>
      <c r="R26" s="84">
        <v>3</v>
      </c>
      <c r="S26" s="25">
        <f t="shared" si="2"/>
        <v>0</v>
      </c>
      <c r="T26" s="25">
        <f t="shared" si="2"/>
        <v>0</v>
      </c>
      <c r="U26" s="25">
        <f t="shared" si="2"/>
        <v>0</v>
      </c>
      <c r="V26" s="66">
        <f t="shared" si="3"/>
        <v>1.5</v>
      </c>
      <c r="W26" s="26">
        <f t="shared" si="13"/>
        <v>0</v>
      </c>
      <c r="X26" s="26">
        <f t="shared" si="13"/>
        <v>0</v>
      </c>
      <c r="Y26" s="66">
        <f t="shared" si="14"/>
        <v>1.5</v>
      </c>
      <c r="Z26" s="26">
        <f t="shared" si="15"/>
        <v>0</v>
      </c>
      <c r="AA26" s="26">
        <f t="shared" si="15"/>
        <v>0</v>
      </c>
      <c r="AB26" s="32">
        <f t="shared" si="6"/>
        <v>0</v>
      </c>
      <c r="AC26" s="66">
        <f t="shared" si="7"/>
        <v>1.5</v>
      </c>
      <c r="AD26" s="25">
        <f t="shared" si="12"/>
        <v>0</v>
      </c>
      <c r="AE26" s="25">
        <f t="shared" si="8"/>
        <v>0</v>
      </c>
      <c r="AF26" s="119">
        <f t="shared" si="8"/>
        <v>0</v>
      </c>
      <c r="AG26" s="123" t="str">
        <f t="shared" si="9"/>
        <v/>
      </c>
    </row>
    <row r="27" spans="1:51" x14ac:dyDescent="0.3">
      <c r="A27" s="36">
        <v>21</v>
      </c>
      <c r="B27" s="96" t="s">
        <v>77</v>
      </c>
      <c r="C27" s="97" t="str">
        <f t="shared" si="10"/>
        <v/>
      </c>
      <c r="D27" s="97" t="str">
        <f t="shared" si="11"/>
        <v/>
      </c>
      <c r="E27" s="97" t="str">
        <f t="shared" si="0"/>
        <v/>
      </c>
      <c r="F27" s="98">
        <f t="shared" si="1"/>
        <v>0</v>
      </c>
      <c r="G27" s="17">
        <f>COUNTIFS(RawData!$B:$B,$A27,RawData!$G:$G,$O$4)</f>
        <v>0</v>
      </c>
      <c r="H27" s="17">
        <f>COUNTIFS(RawData!$B:$B,$A27,RawData!$G:$G,$O$3)</f>
        <v>0</v>
      </c>
      <c r="I27" s="17">
        <f>COUNTIFS(RawData!$B:$B,$A27,RawData!$G:$G,Results!$O$5)</f>
        <v>0</v>
      </c>
      <c r="J27" s="17">
        <f>COUNTIFS(RawData!$B:$B,$A27,RawData!$G:$G,Results!$O$1)</f>
        <v>0</v>
      </c>
      <c r="K27" s="17">
        <f>COUNTIFS(RawData!$B:$B,$A27,RawData!$G:$G,Results!$O$7)</f>
        <v>0</v>
      </c>
      <c r="L27" s="17">
        <f>COUNTIFS(RawData!$B:$B,$A27,RawData!$G:$G,Results!$O$2)</f>
        <v>0</v>
      </c>
      <c r="M27" s="17">
        <f>COUNTIFS(RawData!$B:$B,$A27,RawData!$G:$G,Results!$O$6)</f>
        <v>0</v>
      </c>
      <c r="N27" s="17">
        <f>COUNTIFS(RawData!$B:$B,$A27,RawData!$G:$G,Results!$O$8)</f>
        <v>0</v>
      </c>
      <c r="O27" s="17">
        <f>COUNTIFS(RawData!$B:$B,$A27,RawData!$M:$M,$O$4)</f>
        <v>0</v>
      </c>
      <c r="P27" s="17">
        <f>COUNTIFS(RawData!$B:$B,$A27,RawData!$M:$M,$O$3)</f>
        <v>0</v>
      </c>
      <c r="Q27" s="17">
        <f>COUNTIFS(RawData!$B:$B,$A27,RawData!$M:$M,Results!$O$5)</f>
        <v>0</v>
      </c>
      <c r="R27" s="84">
        <v>4</v>
      </c>
      <c r="S27" s="25">
        <f t="shared" si="2"/>
        <v>0</v>
      </c>
      <c r="T27" s="25">
        <f t="shared" si="2"/>
        <v>0</v>
      </c>
      <c r="U27" s="25">
        <f t="shared" si="2"/>
        <v>0</v>
      </c>
      <c r="V27" s="66">
        <f t="shared" si="3"/>
        <v>2</v>
      </c>
      <c r="W27" s="26">
        <f t="shared" si="13"/>
        <v>0</v>
      </c>
      <c r="X27" s="26">
        <f t="shared" si="13"/>
        <v>0</v>
      </c>
      <c r="Y27" s="66">
        <f t="shared" si="14"/>
        <v>2</v>
      </c>
      <c r="Z27" s="26">
        <f t="shared" si="15"/>
        <v>0</v>
      </c>
      <c r="AA27" s="26">
        <f t="shared" si="15"/>
        <v>0</v>
      </c>
      <c r="AB27" s="32">
        <f t="shared" si="6"/>
        <v>0</v>
      </c>
      <c r="AC27" s="66">
        <f t="shared" si="7"/>
        <v>2</v>
      </c>
      <c r="AD27" s="25">
        <f t="shared" si="12"/>
        <v>0</v>
      </c>
      <c r="AE27" s="25">
        <f t="shared" si="8"/>
        <v>0</v>
      </c>
      <c r="AF27" s="119">
        <f t="shared" si="8"/>
        <v>0</v>
      </c>
      <c r="AG27" s="123" t="str">
        <f t="shared" si="9"/>
        <v/>
      </c>
    </row>
    <row r="28" spans="1:51" x14ac:dyDescent="0.3">
      <c r="A28" s="36">
        <v>22</v>
      </c>
      <c r="B28" s="96" t="s">
        <v>83</v>
      </c>
      <c r="C28" s="97" t="str">
        <f t="shared" si="10"/>
        <v/>
      </c>
      <c r="D28" s="97" t="str">
        <f t="shared" si="11"/>
        <v/>
      </c>
      <c r="E28" s="97" t="str">
        <f t="shared" si="0"/>
        <v/>
      </c>
      <c r="F28" s="98">
        <f t="shared" si="1"/>
        <v>0</v>
      </c>
      <c r="G28" s="17">
        <f>COUNTIFS(RawData!$B:$B,$A28,RawData!$G:$G,$O$4)</f>
        <v>0</v>
      </c>
      <c r="H28" s="17">
        <f>COUNTIFS(RawData!$B:$B,$A28,RawData!$G:$G,$O$3)</f>
        <v>0</v>
      </c>
      <c r="I28" s="17">
        <f>COUNTIFS(RawData!$B:$B,$A28,RawData!$G:$G,Results!$O$5)</f>
        <v>0</v>
      </c>
      <c r="J28" s="17">
        <f>COUNTIFS(RawData!$B:$B,$A28,RawData!$G:$G,Results!$O$1)</f>
        <v>0</v>
      </c>
      <c r="K28" s="17">
        <f>COUNTIFS(RawData!$B:$B,$A28,RawData!$G:$G,Results!$O$7)</f>
        <v>0</v>
      </c>
      <c r="L28" s="17">
        <f>COUNTIFS(RawData!$B:$B,$A28,RawData!$G:$G,Results!$O$2)</f>
        <v>0</v>
      </c>
      <c r="M28" s="17">
        <f>COUNTIFS(RawData!$B:$B,$A28,RawData!$G:$G,Results!$O$6)</f>
        <v>0</v>
      </c>
      <c r="N28" s="17">
        <f>COUNTIFS(RawData!$B:$B,$A28,RawData!$G:$G,Results!$O$8)</f>
        <v>0</v>
      </c>
      <c r="O28" s="17">
        <f>COUNTIFS(RawData!$B:$B,$A28,RawData!$M:$M,$O$4)</f>
        <v>0</v>
      </c>
      <c r="P28" s="17">
        <f>COUNTIFS(RawData!$B:$B,$A28,RawData!$M:$M,$O$3)</f>
        <v>0</v>
      </c>
      <c r="Q28" s="17">
        <f>COUNTIFS(RawData!$B:$B,$A28,RawData!$M:$M,Results!$O$5)</f>
        <v>0</v>
      </c>
      <c r="R28" s="84">
        <v>1</v>
      </c>
      <c r="S28" s="25">
        <f t="shared" si="2"/>
        <v>0</v>
      </c>
      <c r="T28" s="25">
        <f t="shared" si="2"/>
        <v>0</v>
      </c>
      <c r="U28" s="25">
        <f t="shared" si="2"/>
        <v>0</v>
      </c>
      <c r="V28" s="66">
        <f t="shared" si="3"/>
        <v>0.5</v>
      </c>
      <c r="W28" s="26">
        <f t="shared" si="13"/>
        <v>0</v>
      </c>
      <c r="X28" s="26">
        <f t="shared" si="13"/>
        <v>0</v>
      </c>
      <c r="Y28" s="66">
        <f t="shared" si="14"/>
        <v>0.5</v>
      </c>
      <c r="Z28" s="26">
        <f t="shared" si="15"/>
        <v>0</v>
      </c>
      <c r="AA28" s="26">
        <f t="shared" si="15"/>
        <v>0</v>
      </c>
      <c r="AB28" s="32">
        <f t="shared" si="6"/>
        <v>0</v>
      </c>
      <c r="AC28" s="66">
        <f t="shared" si="7"/>
        <v>0.5</v>
      </c>
      <c r="AD28" s="25">
        <f t="shared" si="12"/>
        <v>0</v>
      </c>
      <c r="AE28" s="25">
        <f t="shared" si="8"/>
        <v>0</v>
      </c>
      <c r="AF28" s="119">
        <f t="shared" si="8"/>
        <v>0</v>
      </c>
      <c r="AG28" s="123" t="str">
        <f t="shared" si="9"/>
        <v/>
      </c>
    </row>
    <row r="29" spans="1:51" x14ac:dyDescent="0.3">
      <c r="A29" s="36">
        <v>23</v>
      </c>
      <c r="B29" s="96" t="s">
        <v>78</v>
      </c>
      <c r="C29" s="97" t="str">
        <f t="shared" si="10"/>
        <v/>
      </c>
      <c r="D29" s="97" t="str">
        <f t="shared" si="11"/>
        <v/>
      </c>
      <c r="E29" s="97" t="str">
        <f t="shared" si="0"/>
        <v/>
      </c>
      <c r="F29" s="98">
        <f t="shared" si="1"/>
        <v>0</v>
      </c>
      <c r="G29" s="17">
        <f>COUNTIFS(RawData!$B:$B,$A29,RawData!$G:$G,$O$4)</f>
        <v>0</v>
      </c>
      <c r="H29" s="17">
        <f>COUNTIFS(RawData!$B:$B,$A29,RawData!$G:$G,$O$3)</f>
        <v>0</v>
      </c>
      <c r="I29" s="17">
        <f>COUNTIFS(RawData!$B:$B,$A29,RawData!$G:$G,Results!$O$5)</f>
        <v>0</v>
      </c>
      <c r="J29" s="17">
        <f>COUNTIFS(RawData!$B:$B,$A29,RawData!$G:$G,Results!$O$1)</f>
        <v>0</v>
      </c>
      <c r="K29" s="17">
        <f>COUNTIFS(RawData!$B:$B,$A29,RawData!$G:$G,Results!$O$7)</f>
        <v>0</v>
      </c>
      <c r="L29" s="17">
        <f>COUNTIFS(RawData!$B:$B,$A29,RawData!$G:$G,Results!$O$2)</f>
        <v>0</v>
      </c>
      <c r="M29" s="17">
        <f>COUNTIFS(RawData!$B:$B,$A29,RawData!$G:$G,Results!$O$6)</f>
        <v>0</v>
      </c>
      <c r="N29" s="17">
        <f>COUNTIFS(RawData!$B:$B,$A29,RawData!$G:$G,Results!$O$8)</f>
        <v>0</v>
      </c>
      <c r="O29" s="17">
        <f>COUNTIFS(RawData!$B:$B,$A29,RawData!$M:$M,$O$4)</f>
        <v>0</v>
      </c>
      <c r="P29" s="17">
        <f>COUNTIFS(RawData!$B:$B,$A29,RawData!$M:$M,$O$3)</f>
        <v>0</v>
      </c>
      <c r="Q29" s="17">
        <f>COUNTIFS(RawData!$B:$B,$A29,RawData!$M:$M,Results!$O$5)</f>
        <v>0</v>
      </c>
      <c r="R29" s="84">
        <v>3</v>
      </c>
      <c r="S29" s="25">
        <f t="shared" si="2"/>
        <v>0</v>
      </c>
      <c r="T29" s="25">
        <f t="shared" si="2"/>
        <v>0</v>
      </c>
      <c r="U29" s="25">
        <f t="shared" si="2"/>
        <v>0</v>
      </c>
      <c r="V29" s="66">
        <f t="shared" si="3"/>
        <v>1.5</v>
      </c>
      <c r="W29" s="26">
        <f t="shared" si="13"/>
        <v>0</v>
      </c>
      <c r="X29" s="26">
        <f t="shared" si="13"/>
        <v>0</v>
      </c>
      <c r="Y29" s="66">
        <f t="shared" si="14"/>
        <v>1.5</v>
      </c>
      <c r="Z29" s="26">
        <f t="shared" si="15"/>
        <v>0</v>
      </c>
      <c r="AA29" s="26">
        <f t="shared" si="15"/>
        <v>0</v>
      </c>
      <c r="AB29" s="32">
        <f t="shared" si="6"/>
        <v>0</v>
      </c>
      <c r="AC29" s="66">
        <f t="shared" si="7"/>
        <v>1.5</v>
      </c>
      <c r="AD29" s="25">
        <f t="shared" si="12"/>
        <v>0</v>
      </c>
      <c r="AE29" s="25">
        <f t="shared" si="8"/>
        <v>0</v>
      </c>
      <c r="AF29" s="119">
        <f t="shared" si="8"/>
        <v>0</v>
      </c>
      <c r="AG29" s="123" t="str">
        <f t="shared" si="9"/>
        <v/>
      </c>
    </row>
    <row r="30" spans="1:51" x14ac:dyDescent="0.3">
      <c r="A30" s="36">
        <v>24</v>
      </c>
      <c r="B30" s="96" t="s">
        <v>84</v>
      </c>
      <c r="C30" s="97" t="str">
        <f t="shared" si="10"/>
        <v/>
      </c>
      <c r="D30" s="97" t="str">
        <f t="shared" si="11"/>
        <v/>
      </c>
      <c r="E30" s="97" t="str">
        <f t="shared" si="0"/>
        <v/>
      </c>
      <c r="F30" s="98">
        <f t="shared" si="1"/>
        <v>0</v>
      </c>
      <c r="G30" s="17">
        <f>COUNTIFS(RawData!$B:$B,$A30,RawData!$G:$G,$O$4)</f>
        <v>0</v>
      </c>
      <c r="H30" s="17">
        <f>COUNTIFS(RawData!$B:$B,$A30,RawData!$G:$G,$O$3)</f>
        <v>0</v>
      </c>
      <c r="I30" s="17">
        <f>COUNTIFS(RawData!$B:$B,$A30,RawData!$G:$G,Results!$O$5)</f>
        <v>0</v>
      </c>
      <c r="J30" s="17">
        <f>COUNTIFS(RawData!$B:$B,$A30,RawData!$G:$G,Results!$O$1)</f>
        <v>0</v>
      </c>
      <c r="K30" s="17">
        <f>COUNTIFS(RawData!$B:$B,$A30,RawData!$G:$G,Results!$O$7)</f>
        <v>0</v>
      </c>
      <c r="L30" s="17">
        <f>COUNTIFS(RawData!$B:$B,$A30,RawData!$G:$G,Results!$O$2)</f>
        <v>0</v>
      </c>
      <c r="M30" s="17">
        <f>COUNTIFS(RawData!$B:$B,$A30,RawData!$G:$G,Results!$O$6)</f>
        <v>0</v>
      </c>
      <c r="N30" s="17">
        <f>COUNTIFS(RawData!$B:$B,$A30,RawData!$G:$G,Results!$O$8)</f>
        <v>0</v>
      </c>
      <c r="O30" s="17">
        <f>COUNTIFS(RawData!$B:$B,$A30,RawData!$M:$M,$O$4)</f>
        <v>0</v>
      </c>
      <c r="P30" s="17">
        <f>COUNTIFS(RawData!$B:$B,$A30,RawData!$M:$M,$O$3)</f>
        <v>0</v>
      </c>
      <c r="Q30" s="17">
        <f>COUNTIFS(RawData!$B:$B,$A30,RawData!$M:$M,Results!$O$5)</f>
        <v>0</v>
      </c>
      <c r="R30" s="84">
        <v>1</v>
      </c>
      <c r="S30" s="25">
        <f t="shared" si="2"/>
        <v>0</v>
      </c>
      <c r="T30" s="25">
        <f t="shared" si="2"/>
        <v>0</v>
      </c>
      <c r="U30" s="25">
        <f t="shared" si="2"/>
        <v>0</v>
      </c>
      <c r="V30" s="66">
        <f t="shared" si="3"/>
        <v>0.5</v>
      </c>
      <c r="W30" s="26">
        <f t="shared" si="13"/>
        <v>0</v>
      </c>
      <c r="X30" s="26">
        <f t="shared" si="13"/>
        <v>0</v>
      </c>
      <c r="Y30" s="66">
        <f t="shared" si="14"/>
        <v>0.5</v>
      </c>
      <c r="Z30" s="26">
        <f t="shared" si="15"/>
        <v>0</v>
      </c>
      <c r="AA30" s="26">
        <f t="shared" si="15"/>
        <v>0</v>
      </c>
      <c r="AB30" s="32">
        <f t="shared" si="6"/>
        <v>0</v>
      </c>
      <c r="AC30" s="66">
        <f t="shared" si="7"/>
        <v>0.5</v>
      </c>
      <c r="AD30" s="25">
        <f t="shared" si="12"/>
        <v>0</v>
      </c>
      <c r="AE30" s="25">
        <f t="shared" si="8"/>
        <v>0</v>
      </c>
      <c r="AF30" s="119">
        <f t="shared" si="8"/>
        <v>0</v>
      </c>
      <c r="AG30" s="123" t="str">
        <f t="shared" si="9"/>
        <v/>
      </c>
    </row>
    <row r="31" spans="1:51" x14ac:dyDescent="0.3">
      <c r="A31" s="36">
        <v>11</v>
      </c>
      <c r="B31" s="96" t="s">
        <v>85</v>
      </c>
      <c r="C31" s="97" t="str">
        <f t="shared" si="10"/>
        <v/>
      </c>
      <c r="D31" s="97" t="str">
        <f t="shared" si="11"/>
        <v/>
      </c>
      <c r="E31" s="97" t="str">
        <f t="shared" si="0"/>
        <v/>
      </c>
      <c r="F31" s="98">
        <f t="shared" si="1"/>
        <v>0</v>
      </c>
      <c r="G31" s="17">
        <f>COUNTIFS(RawData!$B:$B,$A31,RawData!$G:$G,$O$4)</f>
        <v>0</v>
      </c>
      <c r="H31" s="17">
        <f>COUNTIFS(RawData!$B:$B,$A31,RawData!$G:$G,$O$3)</f>
        <v>0</v>
      </c>
      <c r="I31" s="17">
        <f>COUNTIFS(RawData!$B:$B,$A31,RawData!$G:$G,Results!$O$5)</f>
        <v>0</v>
      </c>
      <c r="J31" s="17">
        <f>COUNTIFS(RawData!$B:$B,$A31,RawData!$G:$G,Results!$O$1)</f>
        <v>0</v>
      </c>
      <c r="K31" s="17">
        <f>COUNTIFS(RawData!$B:$B,$A31,RawData!$G:$G,Results!$O$7)</f>
        <v>0</v>
      </c>
      <c r="L31" s="17">
        <f>COUNTIFS(RawData!$B:$B,$A31,RawData!$G:$G,Results!$O$2)</f>
        <v>0</v>
      </c>
      <c r="M31" s="17">
        <f>COUNTIFS(RawData!$B:$B,$A31,RawData!$G:$G,Results!$O$6)</f>
        <v>0</v>
      </c>
      <c r="N31" s="17">
        <f>COUNTIFS(RawData!$B:$B,$A31,RawData!$G:$G,Results!$O$8)</f>
        <v>0</v>
      </c>
      <c r="O31" s="17">
        <f>COUNTIFS(RawData!$B:$B,$A31,RawData!$M:$M,$O$4)</f>
        <v>0</v>
      </c>
      <c r="P31" s="17">
        <f>COUNTIFS(RawData!$B:$B,$A31,RawData!$M:$M,$O$3)</f>
        <v>0</v>
      </c>
      <c r="Q31" s="17">
        <f>COUNTIFS(RawData!$B:$B,$A31,RawData!$M:$M,Results!$O$5)</f>
        <v>0</v>
      </c>
      <c r="R31" s="84">
        <v>8</v>
      </c>
      <c r="S31" s="25">
        <f t="shared" si="2"/>
        <v>0</v>
      </c>
      <c r="T31" s="25">
        <f t="shared" si="2"/>
        <v>0</v>
      </c>
      <c r="U31" s="25">
        <f t="shared" si="2"/>
        <v>0</v>
      </c>
      <c r="V31" s="66">
        <f t="shared" si="3"/>
        <v>4</v>
      </c>
      <c r="W31" s="26">
        <f t="shared" si="13"/>
        <v>0</v>
      </c>
      <c r="X31" s="26">
        <f t="shared" si="13"/>
        <v>0</v>
      </c>
      <c r="Y31" s="81">
        <v>2</v>
      </c>
      <c r="Z31" s="26">
        <f t="shared" si="15"/>
        <v>0</v>
      </c>
      <c r="AA31" s="26">
        <f t="shared" si="15"/>
        <v>0</v>
      </c>
      <c r="AB31" s="32">
        <f t="shared" si="6"/>
        <v>0</v>
      </c>
      <c r="AC31" s="66">
        <f t="shared" si="7"/>
        <v>4</v>
      </c>
      <c r="AD31" s="25">
        <f t="shared" si="12"/>
        <v>0</v>
      </c>
      <c r="AE31" s="25">
        <f t="shared" si="8"/>
        <v>0</v>
      </c>
      <c r="AF31" s="119">
        <f t="shared" si="8"/>
        <v>0</v>
      </c>
      <c r="AG31" s="123" t="str">
        <f t="shared" si="9"/>
        <v/>
      </c>
    </row>
    <row r="32" spans="1:51" x14ac:dyDescent="0.3">
      <c r="A32" s="36">
        <v>12</v>
      </c>
      <c r="B32" s="96" t="s">
        <v>86</v>
      </c>
      <c r="C32" s="97" t="str">
        <f t="shared" si="10"/>
        <v/>
      </c>
      <c r="D32" s="97" t="str">
        <f t="shared" si="11"/>
        <v/>
      </c>
      <c r="E32" s="97" t="str">
        <f t="shared" si="0"/>
        <v/>
      </c>
      <c r="F32" s="98">
        <f t="shared" si="1"/>
        <v>0</v>
      </c>
      <c r="G32" s="17">
        <f>COUNTIFS(RawData!$B:$B,$A32,RawData!$G:$G,$O$4)</f>
        <v>0</v>
      </c>
      <c r="H32" s="17">
        <f>COUNTIFS(RawData!$B:$B,$A32,RawData!$G:$G,$O$3)</f>
        <v>0</v>
      </c>
      <c r="I32" s="17">
        <f>COUNTIFS(RawData!$B:$B,$A32,RawData!$G:$G,Results!$O$5)</f>
        <v>0</v>
      </c>
      <c r="J32" s="17">
        <f>COUNTIFS(RawData!$B:$B,$A32,RawData!$G:$G,Results!$O$1)</f>
        <v>0</v>
      </c>
      <c r="K32" s="17">
        <f>COUNTIFS(RawData!$B:$B,$A32,RawData!$G:$G,Results!$O$7)</f>
        <v>0</v>
      </c>
      <c r="L32" s="17">
        <f>COUNTIFS(RawData!$B:$B,$A32,RawData!$G:$G,Results!$O$2)</f>
        <v>0</v>
      </c>
      <c r="M32" s="17">
        <f>COUNTIFS(RawData!$B:$B,$A32,RawData!$G:$G,Results!$O$6)</f>
        <v>0</v>
      </c>
      <c r="N32" s="17">
        <f>COUNTIFS(RawData!$B:$B,$A32,RawData!$G:$G,Results!$O$8)</f>
        <v>0</v>
      </c>
      <c r="O32" s="17">
        <f>COUNTIFS(RawData!$B:$B,$A32,RawData!$M:$M,$O$4)</f>
        <v>0</v>
      </c>
      <c r="P32" s="17">
        <f>COUNTIFS(RawData!$B:$B,$A32,RawData!$M:$M,$O$3)</f>
        <v>0</v>
      </c>
      <c r="Q32" s="17">
        <f>COUNTIFS(RawData!$B:$B,$A32,RawData!$M:$M,Results!$O$5)</f>
        <v>0</v>
      </c>
      <c r="R32" s="84">
        <v>2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66">
        <f t="shared" si="3"/>
        <v>1</v>
      </c>
      <c r="W32" s="26">
        <f t="shared" si="13"/>
        <v>0</v>
      </c>
      <c r="X32" s="26">
        <f t="shared" si="13"/>
        <v>0</v>
      </c>
      <c r="Y32" s="66">
        <f>$Z$14*$R32</f>
        <v>1</v>
      </c>
      <c r="Z32" s="26">
        <f t="shared" si="15"/>
        <v>0</v>
      </c>
      <c r="AA32" s="26">
        <f t="shared" si="15"/>
        <v>0</v>
      </c>
      <c r="AB32" s="32">
        <f t="shared" si="6"/>
        <v>0</v>
      </c>
      <c r="AC32" s="66">
        <f t="shared" si="7"/>
        <v>1</v>
      </c>
      <c r="AD32" s="25">
        <f t="shared" si="12"/>
        <v>0</v>
      </c>
      <c r="AE32" s="25">
        <f t="shared" si="8"/>
        <v>0</v>
      </c>
      <c r="AF32" s="119">
        <f t="shared" si="8"/>
        <v>0</v>
      </c>
      <c r="AG32" s="123" t="str">
        <f t="shared" si="9"/>
        <v/>
      </c>
    </row>
    <row r="33" spans="1:33" x14ac:dyDescent="0.3">
      <c r="A33" s="36">
        <v>13</v>
      </c>
      <c r="B33" s="96" t="s">
        <v>87</v>
      </c>
      <c r="C33" s="97" t="str">
        <f t="shared" si="10"/>
        <v/>
      </c>
      <c r="D33" s="97" t="str">
        <f t="shared" si="11"/>
        <v/>
      </c>
      <c r="E33" s="97" t="str">
        <f t="shared" si="0"/>
        <v/>
      </c>
      <c r="F33" s="98">
        <f t="shared" si="1"/>
        <v>0</v>
      </c>
      <c r="G33" s="17">
        <f>COUNTIFS(RawData!$B:$B,$A33,RawData!$G:$G,$O$4)</f>
        <v>0</v>
      </c>
      <c r="H33" s="17">
        <f>COUNTIFS(RawData!$B:$B,$A33,RawData!$G:$G,$O$3)</f>
        <v>0</v>
      </c>
      <c r="I33" s="17">
        <f>COUNTIFS(RawData!$B:$B,$A33,RawData!$G:$G,Results!$O$5)</f>
        <v>0</v>
      </c>
      <c r="J33" s="17">
        <f>COUNTIFS(RawData!$B:$B,$A33,RawData!$G:$G,Results!$O$1)</f>
        <v>0</v>
      </c>
      <c r="K33" s="17">
        <f>COUNTIFS(RawData!$B:$B,$A33,RawData!$G:$G,Results!$O$7)</f>
        <v>0</v>
      </c>
      <c r="L33" s="17">
        <f>COUNTIFS(RawData!$B:$B,$A33,RawData!$G:$G,Results!$O$2)</f>
        <v>0</v>
      </c>
      <c r="M33" s="17">
        <f>COUNTIFS(RawData!$B:$B,$A33,RawData!$G:$G,Results!$O$6)</f>
        <v>0</v>
      </c>
      <c r="N33" s="17">
        <f>COUNTIFS(RawData!$B:$B,$A33,RawData!$G:$G,Results!$O$8)</f>
        <v>0</v>
      </c>
      <c r="O33" s="17">
        <f>COUNTIFS(RawData!$B:$B,$A33,RawData!$M:$M,$O$4)</f>
        <v>0</v>
      </c>
      <c r="P33" s="17">
        <f>COUNTIFS(RawData!$B:$B,$A33,RawData!$M:$M,$O$3)</f>
        <v>0</v>
      </c>
      <c r="Q33" s="17">
        <f>COUNTIFS(RawData!$B:$B,$A33,RawData!$M:$M,Results!$O$5)</f>
        <v>0</v>
      </c>
      <c r="R33" s="84">
        <v>6</v>
      </c>
      <c r="S33" s="25">
        <f t="shared" si="2"/>
        <v>0</v>
      </c>
      <c r="T33" s="25">
        <f t="shared" si="2"/>
        <v>0</v>
      </c>
      <c r="U33" s="25">
        <f t="shared" si="2"/>
        <v>0</v>
      </c>
      <c r="V33" s="66">
        <f t="shared" si="3"/>
        <v>3</v>
      </c>
      <c r="W33" s="26">
        <f t="shared" si="13"/>
        <v>0</v>
      </c>
      <c r="X33" s="26">
        <f t="shared" si="13"/>
        <v>0</v>
      </c>
      <c r="Y33" s="81">
        <v>1</v>
      </c>
      <c r="Z33" s="26">
        <f t="shared" si="15"/>
        <v>0</v>
      </c>
      <c r="AA33" s="26">
        <f t="shared" si="15"/>
        <v>0</v>
      </c>
      <c r="AB33" s="32">
        <f t="shared" si="6"/>
        <v>0</v>
      </c>
      <c r="AC33" s="66">
        <f t="shared" si="7"/>
        <v>3</v>
      </c>
      <c r="AD33" s="25">
        <f t="shared" si="12"/>
        <v>0</v>
      </c>
      <c r="AE33" s="25">
        <f t="shared" si="12"/>
        <v>0</v>
      </c>
      <c r="AF33" s="119">
        <f t="shared" si="12"/>
        <v>0</v>
      </c>
      <c r="AG33" s="123" t="str">
        <f t="shared" si="9"/>
        <v/>
      </c>
    </row>
    <row r="34" spans="1:33" x14ac:dyDescent="0.3">
      <c r="A34" s="36">
        <v>14</v>
      </c>
      <c r="B34" s="96" t="s">
        <v>88</v>
      </c>
      <c r="C34" s="97" t="str">
        <f t="shared" si="10"/>
        <v/>
      </c>
      <c r="D34" s="97" t="str">
        <f t="shared" si="11"/>
        <v/>
      </c>
      <c r="E34" s="97" t="str">
        <f t="shared" si="0"/>
        <v/>
      </c>
      <c r="F34" s="98">
        <f t="shared" si="1"/>
        <v>0</v>
      </c>
      <c r="G34" s="17">
        <f>COUNTIFS(RawData!$B:$B,$A34,RawData!$G:$G,$O$4)</f>
        <v>0</v>
      </c>
      <c r="H34" s="17">
        <f>COUNTIFS(RawData!$B:$B,$A34,RawData!$G:$G,$O$3)</f>
        <v>0</v>
      </c>
      <c r="I34" s="17">
        <f>COUNTIFS(RawData!$B:$B,$A34,RawData!$G:$G,Results!$O$5)</f>
        <v>0</v>
      </c>
      <c r="J34" s="17">
        <f>COUNTIFS(RawData!$B:$B,$A34,RawData!$G:$G,Results!$O$1)</f>
        <v>0</v>
      </c>
      <c r="K34" s="17">
        <f>COUNTIFS(RawData!$B:$B,$A34,RawData!$G:$G,Results!$O$7)</f>
        <v>0</v>
      </c>
      <c r="L34" s="17">
        <f>COUNTIFS(RawData!$B:$B,$A34,RawData!$G:$G,Results!$O$2)</f>
        <v>0</v>
      </c>
      <c r="M34" s="17">
        <f>COUNTIFS(RawData!$B:$B,$A34,RawData!$G:$G,Results!$O$6)</f>
        <v>0</v>
      </c>
      <c r="N34" s="17">
        <f>COUNTIFS(RawData!$B:$B,$A34,RawData!$G:$G,Results!$O$8)</f>
        <v>0</v>
      </c>
      <c r="O34" s="17">
        <f>COUNTIFS(RawData!$B:$B,$A34,RawData!$M:$M,$O$4)</f>
        <v>0</v>
      </c>
      <c r="P34" s="17">
        <f>COUNTIFS(RawData!$B:$B,$A34,RawData!$M:$M,$O$3)</f>
        <v>0</v>
      </c>
      <c r="Q34" s="17">
        <f>COUNTIFS(RawData!$B:$B,$A34,RawData!$M:$M,Results!$O$5)</f>
        <v>0</v>
      </c>
      <c r="R34" s="84">
        <v>2</v>
      </c>
      <c r="S34" s="25">
        <f t="shared" si="2"/>
        <v>0</v>
      </c>
      <c r="T34" s="25">
        <f t="shared" si="2"/>
        <v>0</v>
      </c>
      <c r="U34" s="25">
        <f t="shared" si="2"/>
        <v>0</v>
      </c>
      <c r="V34" s="66">
        <f t="shared" si="3"/>
        <v>1</v>
      </c>
      <c r="W34" s="26">
        <f t="shared" si="13"/>
        <v>0</v>
      </c>
      <c r="X34" s="26">
        <f t="shared" si="13"/>
        <v>0</v>
      </c>
      <c r="Y34" s="66">
        <f t="shared" ref="Y34:Y45" si="16">$Z$14*$R34</f>
        <v>1</v>
      </c>
      <c r="Z34" s="26">
        <f t="shared" si="15"/>
        <v>0</v>
      </c>
      <c r="AA34" s="26">
        <f t="shared" si="15"/>
        <v>0</v>
      </c>
      <c r="AB34" s="32">
        <f t="shared" si="6"/>
        <v>0</v>
      </c>
      <c r="AC34" s="66">
        <f t="shared" si="7"/>
        <v>1</v>
      </c>
      <c r="AD34" s="25">
        <f t="shared" si="12"/>
        <v>0</v>
      </c>
      <c r="AE34" s="25">
        <f t="shared" si="12"/>
        <v>0</v>
      </c>
      <c r="AF34" s="119">
        <f t="shared" si="12"/>
        <v>0</v>
      </c>
      <c r="AG34" s="123" t="str">
        <f t="shared" si="9"/>
        <v/>
      </c>
    </row>
    <row r="35" spans="1:33" x14ac:dyDescent="0.3">
      <c r="A35" s="36">
        <v>15</v>
      </c>
      <c r="B35" s="96" t="s">
        <v>89</v>
      </c>
      <c r="C35" s="97" t="str">
        <f t="shared" si="10"/>
        <v/>
      </c>
      <c r="D35" s="97" t="str">
        <f t="shared" si="11"/>
        <v/>
      </c>
      <c r="E35" s="97" t="str">
        <f t="shared" si="0"/>
        <v/>
      </c>
      <c r="F35" s="98">
        <f t="shared" si="1"/>
        <v>0</v>
      </c>
      <c r="G35" s="17">
        <f>COUNTIFS(RawData!$B:$B,$A35,RawData!$G:$G,$O$4)</f>
        <v>0</v>
      </c>
      <c r="H35" s="17">
        <f>COUNTIFS(RawData!$B:$B,$A35,RawData!$G:$G,$O$3)</f>
        <v>0</v>
      </c>
      <c r="I35" s="17">
        <f>COUNTIFS(RawData!$B:$B,$A35,RawData!$G:$G,Results!$O$5)</f>
        <v>0</v>
      </c>
      <c r="J35" s="17">
        <f>COUNTIFS(RawData!$B:$B,$A35,RawData!$G:$G,Results!$O$1)</f>
        <v>0</v>
      </c>
      <c r="K35" s="17">
        <f>COUNTIFS(RawData!$B:$B,$A35,RawData!$G:$G,Results!$O$7)</f>
        <v>0</v>
      </c>
      <c r="L35" s="17">
        <f>COUNTIFS(RawData!$B:$B,$A35,RawData!$G:$G,Results!$O$2)</f>
        <v>0</v>
      </c>
      <c r="M35" s="17">
        <f>COUNTIFS(RawData!$B:$B,$A35,RawData!$G:$G,Results!$O$6)</f>
        <v>0</v>
      </c>
      <c r="N35" s="17">
        <f>COUNTIFS(RawData!$B:$B,$A35,RawData!$G:$G,Results!$O$8)</f>
        <v>0</v>
      </c>
      <c r="O35" s="17">
        <f>COUNTIFS(RawData!$B:$B,$A35,RawData!$M:$M,$O$4)</f>
        <v>0</v>
      </c>
      <c r="P35" s="17">
        <f>COUNTIFS(RawData!$B:$B,$A35,RawData!$M:$M,$O$3)</f>
        <v>0</v>
      </c>
      <c r="Q35" s="17">
        <f>COUNTIFS(RawData!$B:$B,$A35,RawData!$M:$M,Results!$O$5)</f>
        <v>0</v>
      </c>
      <c r="R35" s="84">
        <v>4</v>
      </c>
      <c r="S35" s="25">
        <f t="shared" si="2"/>
        <v>0</v>
      </c>
      <c r="T35" s="25">
        <f t="shared" si="2"/>
        <v>0</v>
      </c>
      <c r="U35" s="25">
        <f t="shared" si="2"/>
        <v>0</v>
      </c>
      <c r="V35" s="66">
        <f t="shared" si="3"/>
        <v>2</v>
      </c>
      <c r="W35" s="26">
        <f t="shared" si="13"/>
        <v>0</v>
      </c>
      <c r="X35" s="26">
        <f t="shared" si="13"/>
        <v>0</v>
      </c>
      <c r="Y35" s="66">
        <f t="shared" si="16"/>
        <v>2</v>
      </c>
      <c r="Z35" s="26">
        <f t="shared" si="15"/>
        <v>0</v>
      </c>
      <c r="AA35" s="26">
        <f t="shared" si="15"/>
        <v>0</v>
      </c>
      <c r="AB35" s="32">
        <f t="shared" si="6"/>
        <v>0</v>
      </c>
      <c r="AC35" s="66">
        <f t="shared" si="7"/>
        <v>2</v>
      </c>
      <c r="AD35" s="25">
        <f t="shared" si="12"/>
        <v>0</v>
      </c>
      <c r="AE35" s="25">
        <f t="shared" si="12"/>
        <v>0</v>
      </c>
      <c r="AF35" s="119">
        <f t="shared" si="12"/>
        <v>0</v>
      </c>
      <c r="AG35" s="123" t="str">
        <f t="shared" si="9"/>
        <v/>
      </c>
    </row>
    <row r="36" spans="1:33" x14ac:dyDescent="0.3">
      <c r="A36" s="36">
        <v>16</v>
      </c>
      <c r="B36" s="96" t="s">
        <v>90</v>
      </c>
      <c r="C36" s="97" t="str">
        <f t="shared" si="10"/>
        <v/>
      </c>
      <c r="D36" s="97" t="str">
        <f t="shared" si="11"/>
        <v/>
      </c>
      <c r="E36" s="97" t="str">
        <f t="shared" si="0"/>
        <v/>
      </c>
      <c r="F36" s="98">
        <f t="shared" si="1"/>
        <v>0</v>
      </c>
      <c r="G36" s="17">
        <f>COUNTIFS(RawData!$B:$B,$A36,RawData!$G:$G,$O$4)</f>
        <v>0</v>
      </c>
      <c r="H36" s="17">
        <f>COUNTIFS(RawData!$B:$B,$A36,RawData!$G:$G,$O$3)</f>
        <v>0</v>
      </c>
      <c r="I36" s="17">
        <f>COUNTIFS(RawData!$B:$B,$A36,RawData!$G:$G,Results!$O$5)</f>
        <v>0</v>
      </c>
      <c r="J36" s="17">
        <f>COUNTIFS(RawData!$B:$B,$A36,RawData!$G:$G,Results!$O$1)</f>
        <v>0</v>
      </c>
      <c r="K36" s="17">
        <f>COUNTIFS(RawData!$B:$B,$A36,RawData!$G:$G,Results!$O$7)</f>
        <v>0</v>
      </c>
      <c r="L36" s="17">
        <f>COUNTIFS(RawData!$B:$B,$A36,RawData!$G:$G,Results!$O$2)</f>
        <v>0</v>
      </c>
      <c r="M36" s="17">
        <f>COUNTIFS(RawData!$B:$B,$A36,RawData!$G:$G,Results!$O$6)</f>
        <v>0</v>
      </c>
      <c r="N36" s="17">
        <f>COUNTIFS(RawData!$B:$B,$A36,RawData!$G:$G,Results!$O$8)</f>
        <v>0</v>
      </c>
      <c r="O36" s="17">
        <f>COUNTIFS(RawData!$B:$B,$A36,RawData!$M:$M,$O$4)</f>
        <v>0</v>
      </c>
      <c r="P36" s="17">
        <f>COUNTIFS(RawData!$B:$B,$A36,RawData!$M:$M,$O$3)</f>
        <v>0</v>
      </c>
      <c r="Q36" s="17">
        <f>COUNTIFS(RawData!$B:$B,$A36,RawData!$M:$M,Results!$O$5)</f>
        <v>0</v>
      </c>
      <c r="R36" s="84">
        <v>4</v>
      </c>
      <c r="S36" s="25">
        <f t="shared" si="2"/>
        <v>0</v>
      </c>
      <c r="T36" s="25">
        <f t="shared" si="2"/>
        <v>0</v>
      </c>
      <c r="U36" s="25">
        <f t="shared" si="2"/>
        <v>0</v>
      </c>
      <c r="V36" s="66">
        <f t="shared" si="3"/>
        <v>2</v>
      </c>
      <c r="W36" s="26">
        <f t="shared" si="13"/>
        <v>0</v>
      </c>
      <c r="X36" s="26">
        <f t="shared" si="13"/>
        <v>0</v>
      </c>
      <c r="Y36" s="66">
        <f t="shared" si="16"/>
        <v>2</v>
      </c>
      <c r="Z36" s="26">
        <f t="shared" si="15"/>
        <v>0</v>
      </c>
      <c r="AA36" s="26">
        <f t="shared" si="15"/>
        <v>0</v>
      </c>
      <c r="AB36" s="32">
        <f t="shared" si="6"/>
        <v>0</v>
      </c>
      <c r="AC36" s="66">
        <f t="shared" si="7"/>
        <v>2</v>
      </c>
      <c r="AD36" s="25">
        <f t="shared" si="12"/>
        <v>0</v>
      </c>
      <c r="AE36" s="25">
        <f t="shared" si="12"/>
        <v>0</v>
      </c>
      <c r="AF36" s="119">
        <f t="shared" si="12"/>
        <v>0</v>
      </c>
      <c r="AG36" s="123" t="str">
        <f t="shared" si="9"/>
        <v/>
      </c>
    </row>
    <row r="37" spans="1:33" x14ac:dyDescent="0.3">
      <c r="A37" s="36">
        <v>17</v>
      </c>
      <c r="B37" s="96" t="s">
        <v>91</v>
      </c>
      <c r="C37" s="97" t="str">
        <f t="shared" si="10"/>
        <v/>
      </c>
      <c r="D37" s="97" t="str">
        <f t="shared" si="11"/>
        <v/>
      </c>
      <c r="E37" s="97" t="str">
        <f t="shared" si="0"/>
        <v/>
      </c>
      <c r="F37" s="98">
        <f t="shared" si="1"/>
        <v>0</v>
      </c>
      <c r="G37" s="17">
        <f>COUNTIFS(RawData!$B:$B,$A37,RawData!$G:$G,$O$4)</f>
        <v>0</v>
      </c>
      <c r="H37" s="17">
        <f>COUNTIFS(RawData!$B:$B,$A37,RawData!$G:$G,$O$3)</f>
        <v>0</v>
      </c>
      <c r="I37" s="17">
        <f>COUNTIFS(RawData!$B:$B,$A37,RawData!$G:$G,Results!$O$5)</f>
        <v>0</v>
      </c>
      <c r="J37" s="17">
        <f>COUNTIFS(RawData!$B:$B,$A37,RawData!$G:$G,Results!$O$1)</f>
        <v>0</v>
      </c>
      <c r="K37" s="17">
        <f>COUNTIFS(RawData!$B:$B,$A37,RawData!$G:$G,Results!$O$7)</f>
        <v>0</v>
      </c>
      <c r="L37" s="17">
        <f>COUNTIFS(RawData!$B:$B,$A37,RawData!$G:$G,Results!$O$2)</f>
        <v>0</v>
      </c>
      <c r="M37" s="17">
        <f>COUNTIFS(RawData!$B:$B,$A37,RawData!$G:$G,Results!$O$6)</f>
        <v>0</v>
      </c>
      <c r="N37" s="17">
        <f>COUNTIFS(RawData!$B:$B,$A37,RawData!$G:$G,Results!$O$8)</f>
        <v>0</v>
      </c>
      <c r="O37" s="17">
        <f>COUNTIFS(RawData!$B:$B,$A37,RawData!$M:$M,$O$4)</f>
        <v>0</v>
      </c>
      <c r="P37" s="17">
        <f>COUNTIFS(RawData!$B:$B,$A37,RawData!$M:$M,$O$3)</f>
        <v>0</v>
      </c>
      <c r="Q37" s="17">
        <f>COUNTIFS(RawData!$B:$B,$A37,RawData!$M:$M,Results!$O$5)</f>
        <v>0</v>
      </c>
      <c r="R37" s="84">
        <v>2</v>
      </c>
      <c r="S37" s="25">
        <f t="shared" si="2"/>
        <v>0</v>
      </c>
      <c r="T37" s="25">
        <f t="shared" si="2"/>
        <v>0</v>
      </c>
      <c r="U37" s="25">
        <f t="shared" si="2"/>
        <v>0</v>
      </c>
      <c r="V37" s="66">
        <f t="shared" si="3"/>
        <v>1</v>
      </c>
      <c r="W37" s="26">
        <f t="shared" si="13"/>
        <v>0</v>
      </c>
      <c r="X37" s="26">
        <f t="shared" si="13"/>
        <v>0</v>
      </c>
      <c r="Y37" s="66">
        <f t="shared" si="16"/>
        <v>1</v>
      </c>
      <c r="Z37" s="26">
        <f t="shared" si="15"/>
        <v>0</v>
      </c>
      <c r="AA37" s="26">
        <f t="shared" si="15"/>
        <v>0</v>
      </c>
      <c r="AB37" s="32">
        <f t="shared" si="6"/>
        <v>0</v>
      </c>
      <c r="AC37" s="66">
        <f t="shared" si="7"/>
        <v>1</v>
      </c>
      <c r="AD37" s="25">
        <f t="shared" si="12"/>
        <v>0</v>
      </c>
      <c r="AE37" s="25">
        <f t="shared" si="12"/>
        <v>0</v>
      </c>
      <c r="AF37" s="119">
        <f t="shared" si="12"/>
        <v>0</v>
      </c>
      <c r="AG37" s="123" t="str">
        <f t="shared" si="9"/>
        <v/>
      </c>
    </row>
    <row r="38" spans="1:33" x14ac:dyDescent="0.3">
      <c r="A38" s="36">
        <v>18</v>
      </c>
      <c r="B38" s="96" t="s">
        <v>27</v>
      </c>
      <c r="C38" s="97" t="str">
        <f t="shared" si="10"/>
        <v/>
      </c>
      <c r="D38" s="97" t="str">
        <f t="shared" si="11"/>
        <v/>
      </c>
      <c r="E38" s="97" t="str">
        <f t="shared" si="0"/>
        <v/>
      </c>
      <c r="F38" s="98">
        <f t="shared" si="1"/>
        <v>0</v>
      </c>
      <c r="G38" s="17">
        <f>COUNTIFS(RawData!$B:$B,$A38,RawData!$G:$G,$O$4)</f>
        <v>0</v>
      </c>
      <c r="H38" s="17">
        <f>COUNTIFS(RawData!$B:$B,$A38,RawData!$G:$G,$O$3)</f>
        <v>0</v>
      </c>
      <c r="I38" s="17">
        <f>COUNTIFS(RawData!$B:$B,$A38,RawData!$G:$G,Results!$O$5)</f>
        <v>0</v>
      </c>
      <c r="J38" s="17">
        <f>COUNTIFS(RawData!$B:$B,$A38,RawData!$G:$G,Results!$O$1)</f>
        <v>0</v>
      </c>
      <c r="K38" s="17">
        <f>COUNTIFS(RawData!$B:$B,$A38,RawData!$G:$G,Results!$O$7)</f>
        <v>0</v>
      </c>
      <c r="L38" s="17">
        <f>COUNTIFS(RawData!$B:$B,$A38,RawData!$G:$G,Results!$O$2)</f>
        <v>0</v>
      </c>
      <c r="M38" s="17">
        <f>COUNTIFS(RawData!$B:$B,$A38,RawData!$G:$G,Results!$O$6)</f>
        <v>0</v>
      </c>
      <c r="N38" s="17">
        <f>COUNTIFS(RawData!$B:$B,$A38,RawData!$G:$G,Results!$O$8)</f>
        <v>0</v>
      </c>
      <c r="O38" s="17">
        <f>COUNTIFS(RawData!$B:$B,$A38,RawData!$M:$M,$O$4)</f>
        <v>0</v>
      </c>
      <c r="P38" s="17">
        <f>COUNTIFS(RawData!$B:$B,$A38,RawData!$M:$M,$O$3)</f>
        <v>0</v>
      </c>
      <c r="Q38" s="17">
        <f>COUNTIFS(RawData!$B:$B,$A38,RawData!$M:$M,Results!$O$5)</f>
        <v>0</v>
      </c>
      <c r="R38" s="84">
        <v>4</v>
      </c>
      <c r="S38" s="25">
        <f t="shared" si="2"/>
        <v>0</v>
      </c>
      <c r="T38" s="25">
        <f t="shared" si="2"/>
        <v>0</v>
      </c>
      <c r="U38" s="25">
        <f t="shared" si="2"/>
        <v>0</v>
      </c>
      <c r="V38" s="66">
        <f t="shared" si="3"/>
        <v>2</v>
      </c>
      <c r="W38" s="26">
        <f t="shared" si="13"/>
        <v>0</v>
      </c>
      <c r="X38" s="26">
        <f t="shared" si="13"/>
        <v>0</v>
      </c>
      <c r="Y38" s="66">
        <f t="shared" si="16"/>
        <v>2</v>
      </c>
      <c r="Z38" s="26">
        <f t="shared" si="15"/>
        <v>0</v>
      </c>
      <c r="AA38" s="26">
        <f t="shared" si="15"/>
        <v>0</v>
      </c>
      <c r="AB38" s="32">
        <f t="shared" si="6"/>
        <v>0</v>
      </c>
      <c r="AC38" s="66">
        <f t="shared" si="7"/>
        <v>2</v>
      </c>
      <c r="AD38" s="25">
        <f t="shared" si="12"/>
        <v>0</v>
      </c>
      <c r="AE38" s="25">
        <f t="shared" si="12"/>
        <v>0</v>
      </c>
      <c r="AF38" s="119">
        <f t="shared" si="12"/>
        <v>0</v>
      </c>
      <c r="AG38" s="123" t="str">
        <f t="shared" si="9"/>
        <v/>
      </c>
    </row>
    <row r="39" spans="1:33" x14ac:dyDescent="0.3">
      <c r="A39" s="36">
        <v>19</v>
      </c>
      <c r="B39" s="96" t="s">
        <v>28</v>
      </c>
      <c r="C39" s="97" t="str">
        <f t="shared" si="10"/>
        <v/>
      </c>
      <c r="D39" s="97" t="str">
        <f t="shared" si="11"/>
        <v/>
      </c>
      <c r="E39" s="97" t="str">
        <f t="shared" si="0"/>
        <v/>
      </c>
      <c r="F39" s="98">
        <f t="shared" si="1"/>
        <v>0</v>
      </c>
      <c r="G39" s="17">
        <f>COUNTIFS(RawData!$B:$B,$A39,RawData!$G:$G,$O$4)</f>
        <v>0</v>
      </c>
      <c r="H39" s="17">
        <f>COUNTIFS(RawData!$B:$B,$A39,RawData!$G:$G,$O$3)</f>
        <v>0</v>
      </c>
      <c r="I39" s="17">
        <f>COUNTIFS(RawData!$B:$B,$A39,RawData!$G:$G,Results!$O$5)</f>
        <v>0</v>
      </c>
      <c r="J39" s="17">
        <f>COUNTIFS(RawData!$B:$B,$A39,RawData!$G:$G,Results!$O$1)</f>
        <v>0</v>
      </c>
      <c r="K39" s="17">
        <f>COUNTIFS(RawData!$B:$B,$A39,RawData!$G:$G,Results!$O$7)</f>
        <v>0</v>
      </c>
      <c r="L39" s="17">
        <f>COUNTIFS(RawData!$B:$B,$A39,RawData!$G:$G,Results!$O$2)</f>
        <v>0</v>
      </c>
      <c r="M39" s="17">
        <f>COUNTIFS(RawData!$B:$B,$A39,RawData!$G:$G,Results!$O$6)</f>
        <v>0</v>
      </c>
      <c r="N39" s="17">
        <f>COUNTIFS(RawData!$B:$B,$A39,RawData!$G:$G,Results!$O$8)</f>
        <v>0</v>
      </c>
      <c r="O39" s="17">
        <f>COUNTIFS(RawData!$B:$B,$A39,RawData!$M:$M,$O$4)</f>
        <v>0</v>
      </c>
      <c r="P39" s="17">
        <f>COUNTIFS(RawData!$B:$B,$A39,RawData!$M:$M,$O$3)</f>
        <v>0</v>
      </c>
      <c r="Q39" s="17">
        <f>COUNTIFS(RawData!$B:$B,$A39,RawData!$M:$M,Results!$O$5)</f>
        <v>0</v>
      </c>
      <c r="R39" s="84">
        <v>4</v>
      </c>
      <c r="S39" s="25">
        <f t="shared" si="2"/>
        <v>0</v>
      </c>
      <c r="T39" s="25">
        <f t="shared" si="2"/>
        <v>0</v>
      </c>
      <c r="U39" s="25">
        <f t="shared" si="2"/>
        <v>0</v>
      </c>
      <c r="V39" s="66">
        <f t="shared" si="3"/>
        <v>2</v>
      </c>
      <c r="W39" s="26">
        <f t="shared" si="13"/>
        <v>0</v>
      </c>
      <c r="X39" s="26">
        <f t="shared" si="13"/>
        <v>0</v>
      </c>
      <c r="Y39" s="66">
        <f t="shared" si="16"/>
        <v>2</v>
      </c>
      <c r="Z39" s="26">
        <f t="shared" si="15"/>
        <v>0</v>
      </c>
      <c r="AA39" s="26">
        <f t="shared" si="15"/>
        <v>0</v>
      </c>
      <c r="AB39" s="32">
        <f t="shared" si="6"/>
        <v>0</v>
      </c>
      <c r="AC39" s="66">
        <f t="shared" si="7"/>
        <v>2</v>
      </c>
      <c r="AD39" s="25">
        <f t="shared" si="12"/>
        <v>0</v>
      </c>
      <c r="AE39" s="25">
        <f t="shared" si="12"/>
        <v>0</v>
      </c>
      <c r="AF39" s="119">
        <f t="shared" si="12"/>
        <v>0</v>
      </c>
      <c r="AG39" s="123" t="str">
        <f t="shared" si="9"/>
        <v/>
      </c>
    </row>
    <row r="40" spans="1:33" x14ac:dyDescent="0.3">
      <c r="A40" s="36">
        <v>25</v>
      </c>
      <c r="B40" s="96" t="s">
        <v>79</v>
      </c>
      <c r="C40" s="97" t="str">
        <f t="shared" si="10"/>
        <v/>
      </c>
      <c r="D40" s="97" t="str">
        <f t="shared" si="11"/>
        <v/>
      </c>
      <c r="E40" s="97" t="str">
        <f t="shared" si="0"/>
        <v/>
      </c>
      <c r="F40" s="98">
        <f t="shared" si="1"/>
        <v>0</v>
      </c>
      <c r="G40" s="17">
        <f>COUNTIFS(RawData!$B:$B,$A40,RawData!$G:$G,$O$4)</f>
        <v>0</v>
      </c>
      <c r="H40" s="17">
        <f>COUNTIFS(RawData!$B:$B,$A40,RawData!$G:$G,$O$3)</f>
        <v>0</v>
      </c>
      <c r="I40" s="17">
        <f>COUNTIFS(RawData!$B:$B,$A40,RawData!$G:$G,Results!$O$5)</f>
        <v>0</v>
      </c>
      <c r="J40" s="17">
        <f>COUNTIFS(RawData!$B:$B,$A40,RawData!$G:$G,Results!$O$1)</f>
        <v>0</v>
      </c>
      <c r="K40" s="17">
        <f>COUNTIFS(RawData!$B:$B,$A40,RawData!$G:$G,Results!$O$7)</f>
        <v>0</v>
      </c>
      <c r="L40" s="17">
        <f>COUNTIFS(RawData!$B:$B,$A40,RawData!$G:$G,Results!$O$2)</f>
        <v>0</v>
      </c>
      <c r="M40" s="17">
        <f>COUNTIFS(RawData!$B:$B,$A40,RawData!$G:$G,Results!$O$6)</f>
        <v>0</v>
      </c>
      <c r="N40" s="17">
        <f>COUNTIFS(RawData!$B:$B,$A40,RawData!$G:$G,Results!$O$8)</f>
        <v>0</v>
      </c>
      <c r="O40" s="17">
        <f>COUNTIFS(RawData!$B:$B,$A40,RawData!$M:$M,$O$4)</f>
        <v>0</v>
      </c>
      <c r="P40" s="17">
        <f>COUNTIFS(RawData!$B:$B,$A40,RawData!$M:$M,$O$3)</f>
        <v>0</v>
      </c>
      <c r="Q40" s="17">
        <f>COUNTIFS(RawData!$B:$B,$A40,RawData!$M:$M,Results!$O$5)</f>
        <v>0</v>
      </c>
      <c r="R40" s="84">
        <v>4</v>
      </c>
      <c r="S40" s="25">
        <f t="shared" si="2"/>
        <v>0</v>
      </c>
      <c r="T40" s="25">
        <f t="shared" si="2"/>
        <v>0</v>
      </c>
      <c r="U40" s="25">
        <f t="shared" si="2"/>
        <v>0</v>
      </c>
      <c r="V40" s="66">
        <f t="shared" si="3"/>
        <v>2</v>
      </c>
      <c r="W40" s="26">
        <f t="shared" si="13"/>
        <v>0</v>
      </c>
      <c r="X40" s="26">
        <f t="shared" si="13"/>
        <v>0</v>
      </c>
      <c r="Y40" s="66">
        <f t="shared" si="16"/>
        <v>2</v>
      </c>
      <c r="Z40" s="26">
        <f t="shared" si="15"/>
        <v>0</v>
      </c>
      <c r="AA40" s="26">
        <f t="shared" si="15"/>
        <v>0</v>
      </c>
      <c r="AB40" s="32">
        <f t="shared" si="6"/>
        <v>0</v>
      </c>
      <c r="AC40" s="66">
        <f t="shared" si="7"/>
        <v>2</v>
      </c>
      <c r="AD40" s="25">
        <f t="shared" si="12"/>
        <v>0</v>
      </c>
      <c r="AE40" s="25">
        <f t="shared" si="12"/>
        <v>0</v>
      </c>
      <c r="AF40" s="119">
        <f t="shared" si="12"/>
        <v>0</v>
      </c>
      <c r="AG40" s="123" t="str">
        <f t="shared" si="9"/>
        <v/>
      </c>
    </row>
    <row r="41" spans="1:33" x14ac:dyDescent="0.3">
      <c r="A41" s="36">
        <v>26</v>
      </c>
      <c r="B41" s="96" t="s">
        <v>92</v>
      </c>
      <c r="C41" s="97" t="str">
        <f t="shared" si="10"/>
        <v/>
      </c>
      <c r="D41" s="97" t="str">
        <f t="shared" si="11"/>
        <v/>
      </c>
      <c r="E41" s="97" t="str">
        <f t="shared" si="0"/>
        <v/>
      </c>
      <c r="F41" s="98">
        <f t="shared" si="1"/>
        <v>0</v>
      </c>
      <c r="G41" s="17">
        <f>COUNTIFS(RawData!$B:$B,$A41,RawData!$G:$G,$O$4)</f>
        <v>0</v>
      </c>
      <c r="H41" s="17">
        <f>COUNTIFS(RawData!$B:$B,$A41,RawData!$G:$G,$O$3)</f>
        <v>0</v>
      </c>
      <c r="I41" s="17">
        <f>COUNTIFS(RawData!$B:$B,$A41,RawData!$G:$G,Results!$O$5)</f>
        <v>0</v>
      </c>
      <c r="J41" s="17">
        <f>COUNTIFS(RawData!$B:$B,$A41,RawData!$G:$G,Results!$O$1)</f>
        <v>0</v>
      </c>
      <c r="K41" s="17">
        <f>COUNTIFS(RawData!$B:$B,$A41,RawData!$G:$G,Results!$O$7)</f>
        <v>0</v>
      </c>
      <c r="L41" s="17">
        <f>COUNTIFS(RawData!$B:$B,$A41,RawData!$G:$G,Results!$O$2)</f>
        <v>0</v>
      </c>
      <c r="M41" s="17">
        <f>COUNTIFS(RawData!$B:$B,$A41,RawData!$G:$G,Results!$O$6)</f>
        <v>0</v>
      </c>
      <c r="N41" s="17">
        <f>COUNTIFS(RawData!$B:$B,$A41,RawData!$G:$G,Results!$O$8)</f>
        <v>0</v>
      </c>
      <c r="O41" s="17">
        <f>COUNTIFS(RawData!$B:$B,$A41,RawData!$M:$M,$O$4)</f>
        <v>0</v>
      </c>
      <c r="P41" s="17">
        <f>COUNTIFS(RawData!$B:$B,$A41,RawData!$M:$M,$O$3)</f>
        <v>0</v>
      </c>
      <c r="Q41" s="17">
        <f>COUNTIFS(RawData!$B:$B,$A41,RawData!$M:$M,Results!$O$5)</f>
        <v>0</v>
      </c>
      <c r="R41" s="84">
        <v>1</v>
      </c>
      <c r="S41" s="25">
        <f t="shared" si="2"/>
        <v>0</v>
      </c>
      <c r="T41" s="25">
        <f t="shared" si="2"/>
        <v>0</v>
      </c>
      <c r="U41" s="25">
        <f t="shared" si="2"/>
        <v>0</v>
      </c>
      <c r="V41" s="66">
        <f t="shared" si="3"/>
        <v>0.5</v>
      </c>
      <c r="W41" s="26">
        <f t="shared" si="13"/>
        <v>0</v>
      </c>
      <c r="X41" s="26">
        <f t="shared" si="13"/>
        <v>0</v>
      </c>
      <c r="Y41" s="66">
        <f t="shared" si="16"/>
        <v>0.5</v>
      </c>
      <c r="Z41" s="26">
        <f t="shared" si="15"/>
        <v>0</v>
      </c>
      <c r="AA41" s="26">
        <f t="shared" si="15"/>
        <v>0</v>
      </c>
      <c r="AB41" s="32">
        <f t="shared" si="6"/>
        <v>0</v>
      </c>
      <c r="AC41" s="66">
        <f t="shared" si="7"/>
        <v>0.5</v>
      </c>
      <c r="AD41" s="25">
        <f t="shared" si="12"/>
        <v>0</v>
      </c>
      <c r="AE41" s="25">
        <f t="shared" si="12"/>
        <v>0</v>
      </c>
      <c r="AF41" s="119">
        <f t="shared" si="12"/>
        <v>0</v>
      </c>
      <c r="AG41" s="123" t="str">
        <f t="shared" si="9"/>
        <v/>
      </c>
    </row>
    <row r="42" spans="1:33" x14ac:dyDescent="0.3">
      <c r="A42" s="36">
        <v>27</v>
      </c>
      <c r="B42" s="96" t="s">
        <v>80</v>
      </c>
      <c r="C42" s="97" t="str">
        <f t="shared" si="10"/>
        <v/>
      </c>
      <c r="D42" s="97" t="str">
        <f t="shared" si="11"/>
        <v/>
      </c>
      <c r="E42" s="97" t="str">
        <f t="shared" si="0"/>
        <v/>
      </c>
      <c r="F42" s="98">
        <f t="shared" si="1"/>
        <v>0</v>
      </c>
      <c r="G42" s="17">
        <f>COUNTIFS(RawData!$B:$B,$A42,RawData!$G:$G,$O$4)</f>
        <v>0</v>
      </c>
      <c r="H42" s="17">
        <f>COUNTIFS(RawData!$B:$B,$A42,RawData!$G:$G,$O$3)</f>
        <v>0</v>
      </c>
      <c r="I42" s="17">
        <f>COUNTIFS(RawData!$B:$B,$A42,RawData!$G:$G,Results!$O$5)</f>
        <v>0</v>
      </c>
      <c r="J42" s="17">
        <f>COUNTIFS(RawData!$B:$B,$A42,RawData!$G:$G,Results!$O$1)</f>
        <v>0</v>
      </c>
      <c r="K42" s="17">
        <f>COUNTIFS(RawData!$B:$B,$A42,RawData!$G:$G,Results!$O$7)</f>
        <v>0</v>
      </c>
      <c r="L42" s="17">
        <f>COUNTIFS(RawData!$B:$B,$A42,RawData!$G:$G,Results!$O$2)</f>
        <v>0</v>
      </c>
      <c r="M42" s="17">
        <f>COUNTIFS(RawData!$B:$B,$A42,RawData!$G:$G,Results!$O$6)</f>
        <v>0</v>
      </c>
      <c r="N42" s="17">
        <f>COUNTIFS(RawData!$B:$B,$A42,RawData!$G:$G,Results!$O$8)</f>
        <v>0</v>
      </c>
      <c r="O42" s="17">
        <f>COUNTIFS(RawData!$B:$B,$A42,RawData!$M:$M,$O$4)</f>
        <v>0</v>
      </c>
      <c r="P42" s="17">
        <f>COUNTIFS(RawData!$B:$B,$A42,RawData!$M:$M,$O$3)</f>
        <v>0</v>
      </c>
      <c r="Q42" s="17">
        <f>COUNTIFS(RawData!$B:$B,$A42,RawData!$M:$M,Results!$O$5)</f>
        <v>0</v>
      </c>
      <c r="R42" s="84">
        <v>3</v>
      </c>
      <c r="S42" s="25">
        <f t="shared" si="2"/>
        <v>0</v>
      </c>
      <c r="T42" s="25">
        <f t="shared" si="2"/>
        <v>0</v>
      </c>
      <c r="U42" s="25">
        <f t="shared" si="2"/>
        <v>0</v>
      </c>
      <c r="V42" s="66">
        <f t="shared" si="3"/>
        <v>1.5</v>
      </c>
      <c r="W42" s="26">
        <f t="shared" si="13"/>
        <v>0</v>
      </c>
      <c r="X42" s="26">
        <f t="shared" si="13"/>
        <v>0</v>
      </c>
      <c r="Y42" s="66">
        <f t="shared" si="16"/>
        <v>1.5</v>
      </c>
      <c r="Z42" s="26">
        <f t="shared" si="15"/>
        <v>0</v>
      </c>
      <c r="AA42" s="26">
        <f t="shared" si="15"/>
        <v>0</v>
      </c>
      <c r="AB42" s="32">
        <f t="shared" si="6"/>
        <v>0</v>
      </c>
      <c r="AC42" s="66">
        <f t="shared" si="7"/>
        <v>1.5</v>
      </c>
      <c r="AD42" s="25">
        <f t="shared" si="12"/>
        <v>0</v>
      </c>
      <c r="AE42" s="25">
        <f t="shared" si="12"/>
        <v>0</v>
      </c>
      <c r="AF42" s="119">
        <f t="shared" si="12"/>
        <v>0</v>
      </c>
      <c r="AG42" s="123" t="str">
        <f t="shared" si="9"/>
        <v/>
      </c>
    </row>
    <row r="43" spans="1:33" x14ac:dyDescent="0.3">
      <c r="A43" s="36">
        <v>28</v>
      </c>
      <c r="B43" s="96" t="s">
        <v>93</v>
      </c>
      <c r="C43" s="97" t="str">
        <f t="shared" si="10"/>
        <v/>
      </c>
      <c r="D43" s="97" t="str">
        <f t="shared" si="11"/>
        <v/>
      </c>
      <c r="E43" s="97" t="str">
        <f t="shared" si="0"/>
        <v/>
      </c>
      <c r="F43" s="98">
        <f t="shared" si="1"/>
        <v>0</v>
      </c>
      <c r="G43" s="17">
        <f>COUNTIFS(RawData!$B:$B,$A43,RawData!$G:$G,$O$4)</f>
        <v>0</v>
      </c>
      <c r="H43" s="17">
        <f>COUNTIFS(RawData!$B:$B,$A43,RawData!$G:$G,$O$3)</f>
        <v>0</v>
      </c>
      <c r="I43" s="17">
        <f>COUNTIFS(RawData!$B:$B,$A43,RawData!$G:$G,Results!$O$5)</f>
        <v>0</v>
      </c>
      <c r="J43" s="17">
        <f>COUNTIFS(RawData!$B:$B,$A43,RawData!$G:$G,Results!$O$1)</f>
        <v>0</v>
      </c>
      <c r="K43" s="17">
        <f>COUNTIFS(RawData!$B:$B,$A43,RawData!$G:$G,Results!$O$7)</f>
        <v>0</v>
      </c>
      <c r="L43" s="17">
        <f>COUNTIFS(RawData!$B:$B,$A43,RawData!$G:$G,Results!$O$2)</f>
        <v>0</v>
      </c>
      <c r="M43" s="17">
        <f>COUNTIFS(RawData!$B:$B,$A43,RawData!$G:$G,Results!$O$6)</f>
        <v>0</v>
      </c>
      <c r="N43" s="17">
        <f>COUNTIFS(RawData!$B:$B,$A43,RawData!$G:$G,Results!$O$8)</f>
        <v>0</v>
      </c>
      <c r="O43" s="17">
        <f>COUNTIFS(RawData!$B:$B,$A43,RawData!$M:$M,$O$4)</f>
        <v>0</v>
      </c>
      <c r="P43" s="17">
        <f>COUNTIFS(RawData!$B:$B,$A43,RawData!$M:$M,$O$3)</f>
        <v>0</v>
      </c>
      <c r="Q43" s="17">
        <f>COUNTIFS(RawData!$B:$B,$A43,RawData!$M:$M,Results!$O$5)</f>
        <v>0</v>
      </c>
      <c r="R43" s="84">
        <v>1</v>
      </c>
      <c r="S43" s="25">
        <f t="shared" si="2"/>
        <v>0</v>
      </c>
      <c r="T43" s="25">
        <f t="shared" si="2"/>
        <v>0</v>
      </c>
      <c r="U43" s="25">
        <f t="shared" si="2"/>
        <v>0</v>
      </c>
      <c r="V43" s="66">
        <f t="shared" si="3"/>
        <v>0.5</v>
      </c>
      <c r="W43" s="26">
        <f t="shared" si="13"/>
        <v>0</v>
      </c>
      <c r="X43" s="26">
        <f t="shared" si="13"/>
        <v>0</v>
      </c>
      <c r="Y43" s="66">
        <f t="shared" si="16"/>
        <v>0.5</v>
      </c>
      <c r="Z43" s="26">
        <f t="shared" si="15"/>
        <v>0</v>
      </c>
      <c r="AA43" s="26">
        <f t="shared" si="15"/>
        <v>0</v>
      </c>
      <c r="AB43" s="32">
        <f t="shared" si="6"/>
        <v>0</v>
      </c>
      <c r="AC43" s="66">
        <f t="shared" si="7"/>
        <v>0.5</v>
      </c>
      <c r="AD43" s="25">
        <f t="shared" si="12"/>
        <v>0</v>
      </c>
      <c r="AE43" s="25">
        <f t="shared" si="12"/>
        <v>0</v>
      </c>
      <c r="AF43" s="119">
        <f t="shared" si="12"/>
        <v>0</v>
      </c>
      <c r="AG43" s="123" t="str">
        <f t="shared" si="9"/>
        <v/>
      </c>
    </row>
    <row r="44" spans="1:33" x14ac:dyDescent="0.3">
      <c r="A44" s="36">
        <v>29</v>
      </c>
      <c r="B44" s="74" t="s">
        <v>30</v>
      </c>
      <c r="C44" s="86" t="str">
        <f t="shared" si="10"/>
        <v/>
      </c>
      <c r="D44" s="86" t="str">
        <f t="shared" si="11"/>
        <v/>
      </c>
      <c r="E44" s="86" t="str">
        <f t="shared" si="0"/>
        <v/>
      </c>
      <c r="F44" s="94">
        <f t="shared" si="1"/>
        <v>0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84"/>
      <c r="S44" s="25"/>
      <c r="T44" s="25"/>
      <c r="U44" s="25"/>
      <c r="V44" s="66">
        <f t="shared" si="3"/>
        <v>0</v>
      </c>
      <c r="W44" s="26"/>
      <c r="X44" s="26"/>
      <c r="Y44" s="66">
        <f t="shared" si="16"/>
        <v>0</v>
      </c>
      <c r="Z44" s="26"/>
      <c r="AA44" s="26"/>
      <c r="AB44" s="32"/>
      <c r="AC44" s="66">
        <f t="shared" si="7"/>
        <v>0</v>
      </c>
      <c r="AD44" s="25"/>
      <c r="AE44" s="25"/>
      <c r="AF44" s="119"/>
      <c r="AG44" s="123" t="str">
        <f t="shared" si="9"/>
        <v/>
      </c>
    </row>
    <row r="45" spans="1:33" x14ac:dyDescent="0.3">
      <c r="A45" s="36">
        <v>30</v>
      </c>
      <c r="B45" s="95" t="s">
        <v>31</v>
      </c>
      <c r="C45" s="107">
        <f t="shared" si="10"/>
        <v>1</v>
      </c>
      <c r="D45" s="107">
        <f t="shared" si="11"/>
        <v>1</v>
      </c>
      <c r="E45" s="107">
        <f t="shared" si="0"/>
        <v>1</v>
      </c>
      <c r="F45" s="108">
        <f t="shared" si="1"/>
        <v>0</v>
      </c>
      <c r="G45" s="17">
        <f>COUNTIFS(RawData!$B:$B,$A45,RawData!$G:$G,$O$4)</f>
        <v>1</v>
      </c>
      <c r="H45" s="17">
        <f>COUNTIFS(RawData!$B:$B,$A45,RawData!$G:$G,$O$3)</f>
        <v>0</v>
      </c>
      <c r="I45" s="17">
        <f>COUNTIFS(RawData!$B:$B,$A45,RawData!$G:$G,Results!$O$5)</f>
        <v>0</v>
      </c>
      <c r="J45" s="17">
        <f>COUNTIFS(RawData!$B:$B,$A45,RawData!$G:$G,Results!$O$1)</f>
        <v>0</v>
      </c>
      <c r="K45" s="17">
        <f>COUNTIFS(RawData!$B:$B,$A45,RawData!$G:$G,Results!$O$7)</f>
        <v>0</v>
      </c>
      <c r="L45" s="17">
        <f>COUNTIFS(RawData!$B:$B,$A45,RawData!$G:$G,Results!$O$2)</f>
        <v>0</v>
      </c>
      <c r="M45" s="17">
        <f>COUNTIFS(RawData!$B:$B,$A45,RawData!$G:$G,Results!$O$6)</f>
        <v>0</v>
      </c>
      <c r="N45" s="17">
        <f>COUNTIFS(RawData!$B:$B,$A45,RawData!$G:$G,Results!$O$8)</f>
        <v>0</v>
      </c>
      <c r="O45" s="17">
        <f>COUNTIFS(RawData!$B:$B,$A45,RawData!$M:$M,$O$4)</f>
        <v>0</v>
      </c>
      <c r="P45" s="17">
        <f>COUNTIFS(RawData!$B:$B,$A45,RawData!$M:$M,$O$3)</f>
        <v>0</v>
      </c>
      <c r="Q45" s="17">
        <f>COUNTIFS(RawData!$B:$B,$A45,RawData!$M:$M,Results!$O$5)</f>
        <v>0</v>
      </c>
      <c r="R45" s="84">
        <v>0.5</v>
      </c>
      <c r="S45" s="25">
        <f t="shared" si="2"/>
        <v>0.5</v>
      </c>
      <c r="T45" s="25">
        <f t="shared" si="2"/>
        <v>0</v>
      </c>
      <c r="U45" s="25">
        <f t="shared" si="2"/>
        <v>0</v>
      </c>
      <c r="V45" s="66">
        <f t="shared" si="3"/>
        <v>0.25</v>
      </c>
      <c r="W45" s="26">
        <f t="shared" si="13"/>
        <v>0</v>
      </c>
      <c r="X45" s="26">
        <f t="shared" si="13"/>
        <v>0</v>
      </c>
      <c r="Y45" s="66">
        <f t="shared" si="16"/>
        <v>0.25</v>
      </c>
      <c r="Z45" s="26">
        <f t="shared" si="15"/>
        <v>0</v>
      </c>
      <c r="AA45" s="26">
        <f t="shared" si="15"/>
        <v>0</v>
      </c>
      <c r="AB45" s="32">
        <f t="shared" si="6"/>
        <v>0</v>
      </c>
      <c r="AC45" s="66">
        <f t="shared" si="7"/>
        <v>0.25</v>
      </c>
      <c r="AD45" s="25">
        <f t="shared" si="12"/>
        <v>0</v>
      </c>
      <c r="AE45" s="25">
        <f t="shared" si="12"/>
        <v>0</v>
      </c>
      <c r="AF45" s="119">
        <f t="shared" si="12"/>
        <v>0</v>
      </c>
      <c r="AG45" s="123">
        <f t="shared" si="9"/>
        <v>0</v>
      </c>
    </row>
    <row r="46" spans="1:33" x14ac:dyDescent="0.3">
      <c r="A46" s="36">
        <v>31</v>
      </c>
      <c r="B46" s="95" t="s">
        <v>32</v>
      </c>
      <c r="C46" s="107">
        <f t="shared" si="10"/>
        <v>1</v>
      </c>
      <c r="D46" s="107">
        <f t="shared" si="11"/>
        <v>1</v>
      </c>
      <c r="E46" s="107">
        <f t="shared" si="0"/>
        <v>1</v>
      </c>
      <c r="F46" s="108">
        <f t="shared" si="1"/>
        <v>0</v>
      </c>
      <c r="G46" s="17">
        <f>COUNTIFS(RawData!$B:$B,$A46,RawData!$G:$G,$O$4)</f>
        <v>2</v>
      </c>
      <c r="H46" s="17">
        <f>COUNTIFS(RawData!$B:$B,$A46,RawData!$G:$G,$O$3)</f>
        <v>0</v>
      </c>
      <c r="I46" s="17">
        <f>COUNTIFS(RawData!$B:$B,$A46,RawData!$G:$G,Results!$O$5)</f>
        <v>0</v>
      </c>
      <c r="J46" s="17">
        <f>COUNTIFS(RawData!$B:$B,$A46,RawData!$G:$G,Results!$O$1)</f>
        <v>0</v>
      </c>
      <c r="K46" s="17">
        <f>COUNTIFS(RawData!$B:$B,$A46,RawData!$G:$G,Results!$O$7)</f>
        <v>0</v>
      </c>
      <c r="L46" s="17">
        <f>COUNTIFS(RawData!$B:$B,$A46,RawData!$G:$G,Results!$O$2)</f>
        <v>0</v>
      </c>
      <c r="M46" s="17">
        <f>COUNTIFS(RawData!$B:$B,$A46,RawData!$G:$G,Results!$O$6)</f>
        <v>0</v>
      </c>
      <c r="N46" s="17">
        <f>COUNTIFS(RawData!$B:$B,$A46,RawData!$G:$G,Results!$O$8)</f>
        <v>0</v>
      </c>
      <c r="O46" s="17">
        <f>COUNTIFS(RawData!$B:$B,$A46,RawData!$M:$M,$O$4)</f>
        <v>0</v>
      </c>
      <c r="P46" s="17">
        <f>COUNTIFS(RawData!$B:$B,$A46,RawData!$M:$M,$O$3)</f>
        <v>0</v>
      </c>
      <c r="Q46" s="17">
        <f>COUNTIFS(RawData!$B:$B,$A46,RawData!$M:$M,Results!$O$5)</f>
        <v>0</v>
      </c>
      <c r="R46" s="84">
        <v>10</v>
      </c>
      <c r="S46" s="25">
        <f t="shared" si="2"/>
        <v>20</v>
      </c>
      <c r="T46" s="25">
        <f t="shared" si="2"/>
        <v>0</v>
      </c>
      <c r="U46" s="25">
        <f t="shared" si="2"/>
        <v>0</v>
      </c>
      <c r="V46" s="66">
        <f t="shared" si="3"/>
        <v>5</v>
      </c>
      <c r="W46" s="26">
        <f t="shared" si="13"/>
        <v>0</v>
      </c>
      <c r="X46" s="26">
        <f t="shared" si="13"/>
        <v>0</v>
      </c>
      <c r="Y46" s="81">
        <v>2</v>
      </c>
      <c r="Z46" s="26">
        <f t="shared" si="15"/>
        <v>0</v>
      </c>
      <c r="AA46" s="26">
        <f t="shared" si="15"/>
        <v>0</v>
      </c>
      <c r="AB46" s="32">
        <f t="shared" si="6"/>
        <v>0</v>
      </c>
      <c r="AC46" s="66">
        <f t="shared" si="7"/>
        <v>5</v>
      </c>
      <c r="AD46" s="25">
        <f t="shared" si="12"/>
        <v>0</v>
      </c>
      <c r="AE46" s="25">
        <f t="shared" si="12"/>
        <v>0</v>
      </c>
      <c r="AF46" s="119">
        <f t="shared" si="12"/>
        <v>0</v>
      </c>
      <c r="AG46" s="123">
        <f t="shared" si="9"/>
        <v>0</v>
      </c>
    </row>
    <row r="47" spans="1:33" x14ac:dyDescent="0.3">
      <c r="A47" s="36">
        <v>32</v>
      </c>
      <c r="B47" s="95" t="s">
        <v>94</v>
      </c>
      <c r="C47" s="107" t="str">
        <f t="shared" si="10"/>
        <v/>
      </c>
      <c r="D47" s="107" t="str">
        <f t="shared" si="11"/>
        <v/>
      </c>
      <c r="E47" s="107" t="str">
        <f t="shared" si="0"/>
        <v/>
      </c>
      <c r="F47" s="108">
        <f t="shared" si="1"/>
        <v>0</v>
      </c>
      <c r="G47" s="17">
        <f>COUNTIFS(RawData!$B:$B,$A47,RawData!$G:$G,$O$4)</f>
        <v>0</v>
      </c>
      <c r="H47" s="17">
        <f>COUNTIFS(RawData!$B:$B,$A47,RawData!$G:$G,$O$3)</f>
        <v>0</v>
      </c>
      <c r="I47" s="17">
        <f>COUNTIFS(RawData!$B:$B,$A47,RawData!$G:$G,Results!$O$5)</f>
        <v>0</v>
      </c>
      <c r="J47" s="17">
        <f>COUNTIFS(RawData!$B:$B,$A47,RawData!$G:$G,Results!$O$1)</f>
        <v>0</v>
      </c>
      <c r="K47" s="17">
        <f>COUNTIFS(RawData!$B:$B,$A47,RawData!$G:$G,Results!$O$7)</f>
        <v>0</v>
      </c>
      <c r="L47" s="17">
        <f>COUNTIFS(RawData!$B:$B,$A47,RawData!$G:$G,Results!$O$2)</f>
        <v>0</v>
      </c>
      <c r="M47" s="17">
        <f>COUNTIFS(RawData!$B:$B,$A47,RawData!$G:$G,Results!$O$6)</f>
        <v>0</v>
      </c>
      <c r="N47" s="17">
        <f>COUNTIFS(RawData!$B:$B,$A47,RawData!$G:$G,Results!$O$8)</f>
        <v>0</v>
      </c>
      <c r="O47" s="17">
        <f>COUNTIFS(RawData!$B:$B,$A47,RawData!$M:$M,$O$4)</f>
        <v>0</v>
      </c>
      <c r="P47" s="17">
        <f>COUNTIFS(RawData!$B:$B,$A47,RawData!$M:$M,$O$3)</f>
        <v>0</v>
      </c>
      <c r="Q47" s="17">
        <f>COUNTIFS(RawData!$B:$B,$A47,RawData!$M:$M,Results!$O$5)</f>
        <v>0</v>
      </c>
      <c r="R47" s="84">
        <v>3</v>
      </c>
      <c r="S47" s="25">
        <f t="shared" si="2"/>
        <v>0</v>
      </c>
      <c r="T47" s="25">
        <f t="shared" si="2"/>
        <v>0</v>
      </c>
      <c r="U47" s="25">
        <f t="shared" si="2"/>
        <v>0</v>
      </c>
      <c r="V47" s="66">
        <f t="shared" si="3"/>
        <v>1.5</v>
      </c>
      <c r="W47" s="26">
        <f t="shared" si="13"/>
        <v>0</v>
      </c>
      <c r="X47" s="26">
        <f t="shared" si="13"/>
        <v>0</v>
      </c>
      <c r="Y47" s="66">
        <f>$Z$14*$R47</f>
        <v>1.5</v>
      </c>
      <c r="Z47" s="26">
        <f t="shared" si="15"/>
        <v>0</v>
      </c>
      <c r="AA47" s="26">
        <f t="shared" si="15"/>
        <v>0</v>
      </c>
      <c r="AB47" s="32">
        <f t="shared" si="6"/>
        <v>0</v>
      </c>
      <c r="AC47" s="66">
        <f t="shared" si="7"/>
        <v>1.5</v>
      </c>
      <c r="AD47" s="25">
        <f t="shared" si="12"/>
        <v>0</v>
      </c>
      <c r="AE47" s="25">
        <f t="shared" si="12"/>
        <v>0</v>
      </c>
      <c r="AF47" s="119">
        <f t="shared" si="12"/>
        <v>0</v>
      </c>
      <c r="AG47" s="123" t="str">
        <f t="shared" si="9"/>
        <v/>
      </c>
    </row>
    <row r="48" spans="1:33" x14ac:dyDescent="0.3">
      <c r="A48" s="36">
        <v>33</v>
      </c>
      <c r="B48" s="95" t="s">
        <v>33</v>
      </c>
      <c r="C48" s="107">
        <f t="shared" si="10"/>
        <v>0.8</v>
      </c>
      <c r="D48" s="107">
        <f t="shared" si="11"/>
        <v>1</v>
      </c>
      <c r="E48" s="107">
        <f t="shared" si="0"/>
        <v>0.88888888888888895</v>
      </c>
      <c r="F48" s="108">
        <f t="shared" si="1"/>
        <v>6</v>
      </c>
      <c r="G48" s="17">
        <f>COUNTIFS(RawData!$B:$B,$A48,RawData!$G:$G,$O$4)</f>
        <v>4</v>
      </c>
      <c r="H48" s="17">
        <f>COUNTIFS(RawData!$B:$B,$A48,RawData!$G:$G,$O$3)</f>
        <v>1</v>
      </c>
      <c r="I48" s="17">
        <f>COUNTIFS(RawData!$B:$B,$A48,RawData!$G:$G,Results!$O$5)</f>
        <v>0</v>
      </c>
      <c r="J48" s="17">
        <f>COUNTIFS(RawData!$B:$B,$A48,RawData!$G:$G,Results!$O$1)</f>
        <v>0</v>
      </c>
      <c r="K48" s="17">
        <f>COUNTIFS(RawData!$B:$B,$A48,RawData!$G:$G,Results!$O$7)</f>
        <v>0</v>
      </c>
      <c r="L48" s="17">
        <f>COUNTIFS(RawData!$B:$B,$A48,RawData!$G:$G,Results!$O$2)</f>
        <v>0</v>
      </c>
      <c r="M48" s="17">
        <f>COUNTIFS(RawData!$B:$B,$A48,RawData!$G:$G,Results!$O$6)</f>
        <v>0</v>
      </c>
      <c r="N48" s="17">
        <f>COUNTIFS(RawData!$B:$B,$A48,RawData!$G:$G,Results!$O$8)</f>
        <v>0</v>
      </c>
      <c r="O48" s="17">
        <f>COUNTIFS(RawData!$B:$B,$A48,RawData!$M:$M,$O$4)</f>
        <v>0</v>
      </c>
      <c r="P48" s="17">
        <f>COUNTIFS(RawData!$B:$B,$A48,RawData!$M:$M,$O$3)</f>
        <v>0</v>
      </c>
      <c r="Q48" s="17">
        <f>COUNTIFS(RawData!$B:$B,$A48,RawData!$M:$M,Results!$O$5)</f>
        <v>0</v>
      </c>
      <c r="R48" s="84">
        <v>6</v>
      </c>
      <c r="S48" s="25">
        <f t="shared" si="2"/>
        <v>24</v>
      </c>
      <c r="T48" s="25">
        <f t="shared" si="2"/>
        <v>6</v>
      </c>
      <c r="U48" s="25">
        <f t="shared" si="2"/>
        <v>0</v>
      </c>
      <c r="V48" s="66">
        <f t="shared" si="3"/>
        <v>3</v>
      </c>
      <c r="W48" s="26">
        <f t="shared" si="13"/>
        <v>0</v>
      </c>
      <c r="X48" s="26">
        <f t="shared" si="13"/>
        <v>0</v>
      </c>
      <c r="Y48" s="81">
        <v>2</v>
      </c>
      <c r="Z48" s="26">
        <f t="shared" si="15"/>
        <v>0</v>
      </c>
      <c r="AA48" s="26">
        <f t="shared" si="15"/>
        <v>0</v>
      </c>
      <c r="AB48" s="32">
        <f t="shared" si="6"/>
        <v>0</v>
      </c>
      <c r="AC48" s="66">
        <f t="shared" si="7"/>
        <v>3</v>
      </c>
      <c r="AD48" s="25">
        <f t="shared" si="12"/>
        <v>0</v>
      </c>
      <c r="AE48" s="25">
        <f t="shared" si="12"/>
        <v>0</v>
      </c>
      <c r="AF48" s="119">
        <f t="shared" si="12"/>
        <v>0</v>
      </c>
      <c r="AG48" s="123">
        <f t="shared" si="9"/>
        <v>0.2</v>
      </c>
    </row>
    <row r="49" spans="1:33" x14ac:dyDescent="0.3">
      <c r="A49" s="36">
        <v>34</v>
      </c>
      <c r="B49" s="95" t="s">
        <v>95</v>
      </c>
      <c r="C49" s="107">
        <f t="shared" si="10"/>
        <v>0.5</v>
      </c>
      <c r="D49" s="107">
        <f t="shared" si="11"/>
        <v>0.5</v>
      </c>
      <c r="E49" s="107">
        <f t="shared" si="0"/>
        <v>0.5</v>
      </c>
      <c r="F49" s="108">
        <f t="shared" ref="F49:F66" si="17">IF(AND($E49="",OR($AG49=0,$AG49="")),0,IF($G49&lt;$T$10,0,R49*(IF($E49&gt;$S$6,0,IF($E49&lt;$S$7,$T$8,$S$8))+IF($AG49&lt;$T$6,0,1))))</f>
        <v>9</v>
      </c>
      <c r="G49" s="17">
        <f>COUNTIFS(RawData!$B:$B,$A49,RawData!$G:$G,$O$4)</f>
        <v>1</v>
      </c>
      <c r="H49" s="17">
        <f>COUNTIFS(RawData!$B:$B,$A49,RawData!$G:$G,$O$3)</f>
        <v>1</v>
      </c>
      <c r="I49" s="17">
        <f>COUNTIFS(RawData!$B:$B,$A49,RawData!$G:$G,Results!$O$5)</f>
        <v>1</v>
      </c>
      <c r="J49" s="17">
        <f>COUNTIFS(RawData!$B:$B,$A49,RawData!$G:$G,Results!$O$1)</f>
        <v>0</v>
      </c>
      <c r="K49" s="17">
        <f>COUNTIFS(RawData!$B:$B,$A49,RawData!$G:$G,Results!$O$7)</f>
        <v>0</v>
      </c>
      <c r="L49" s="17">
        <f>COUNTIFS(RawData!$B:$B,$A49,RawData!$G:$G,Results!$O$2)</f>
        <v>0</v>
      </c>
      <c r="M49" s="17">
        <f>COUNTIFS(RawData!$B:$B,$A49,RawData!$G:$G,Results!$O$6)</f>
        <v>0</v>
      </c>
      <c r="N49" s="17">
        <f>COUNTIFS(RawData!$B:$B,$A49,RawData!$G:$G,Results!$O$8)</f>
        <v>0</v>
      </c>
      <c r="O49" s="17">
        <f>COUNTIFS(RawData!$B:$B,$A49,RawData!$M:$M,$O$4)</f>
        <v>0</v>
      </c>
      <c r="P49" s="17">
        <f>COUNTIFS(RawData!$B:$B,$A49,RawData!$M:$M,$O$3)</f>
        <v>0</v>
      </c>
      <c r="Q49" s="17">
        <f>COUNTIFS(RawData!$B:$B,$A49,RawData!$M:$M,Results!$O$5)</f>
        <v>0</v>
      </c>
      <c r="R49" s="84">
        <v>3</v>
      </c>
      <c r="S49" s="25">
        <f t="shared" ref="S49:U66" si="18">G49*$R49</f>
        <v>3</v>
      </c>
      <c r="T49" s="25">
        <f t="shared" si="18"/>
        <v>3</v>
      </c>
      <c r="U49" s="25">
        <f t="shared" si="18"/>
        <v>3</v>
      </c>
      <c r="V49" s="66">
        <f t="shared" ref="V49:V66" si="19">$W$14*R49</f>
        <v>1.5</v>
      </c>
      <c r="W49" s="26">
        <f t="shared" si="13"/>
        <v>0</v>
      </c>
      <c r="X49" s="26">
        <f t="shared" si="13"/>
        <v>0</v>
      </c>
      <c r="Y49" s="66">
        <f>$Z$14*$R49</f>
        <v>1.5</v>
      </c>
      <c r="Z49" s="26">
        <f t="shared" si="15"/>
        <v>0</v>
      </c>
      <c r="AA49" s="26">
        <f t="shared" si="15"/>
        <v>0</v>
      </c>
      <c r="AB49" s="32">
        <f t="shared" si="6"/>
        <v>0</v>
      </c>
      <c r="AC49" s="66">
        <f t="shared" ref="AC49:AC66" si="20">$AD$14*$R49</f>
        <v>1.5</v>
      </c>
      <c r="AD49" s="25">
        <f t="shared" si="12"/>
        <v>0</v>
      </c>
      <c r="AE49" s="25">
        <f t="shared" si="12"/>
        <v>0</v>
      </c>
      <c r="AF49" s="119">
        <f t="shared" si="12"/>
        <v>0</v>
      </c>
      <c r="AG49" s="123">
        <f t="shared" ref="AG49:AG66" si="21">IF(S49+T49&gt;0,(T49+U49)/(S49+T49),"")</f>
        <v>1</v>
      </c>
    </row>
    <row r="50" spans="1:33" x14ac:dyDescent="0.3">
      <c r="A50" s="36">
        <v>35</v>
      </c>
      <c r="B50" s="95" t="s">
        <v>96</v>
      </c>
      <c r="C50" s="107">
        <f t="shared" si="10"/>
        <v>1</v>
      </c>
      <c r="D50" s="107">
        <f t="shared" si="11"/>
        <v>1</v>
      </c>
      <c r="E50" s="107">
        <f t="shared" si="0"/>
        <v>1</v>
      </c>
      <c r="F50" s="108">
        <f t="shared" si="17"/>
        <v>0</v>
      </c>
      <c r="G50" s="17">
        <f>COUNTIFS(RawData!$B:$B,$A50,RawData!$G:$G,$O$4)</f>
        <v>1</v>
      </c>
      <c r="H50" s="17">
        <f>COUNTIFS(RawData!$B:$B,$A50,RawData!$G:$G,$O$3)</f>
        <v>0</v>
      </c>
      <c r="I50" s="17">
        <f>COUNTIFS(RawData!$B:$B,$A50,RawData!$G:$G,Results!$O$5)</f>
        <v>0</v>
      </c>
      <c r="J50" s="17">
        <f>COUNTIFS(RawData!$B:$B,$A50,RawData!$G:$G,Results!$O$1)</f>
        <v>0</v>
      </c>
      <c r="K50" s="17">
        <f>COUNTIFS(RawData!$B:$B,$A50,RawData!$G:$G,Results!$O$7)</f>
        <v>0</v>
      </c>
      <c r="L50" s="17">
        <f>COUNTIFS(RawData!$B:$B,$A50,RawData!$G:$G,Results!$O$2)</f>
        <v>0</v>
      </c>
      <c r="M50" s="17">
        <f>COUNTIFS(RawData!$B:$B,$A50,RawData!$G:$G,Results!$O$6)</f>
        <v>0</v>
      </c>
      <c r="N50" s="17">
        <f>COUNTIFS(RawData!$B:$B,$A50,RawData!$G:$G,Results!$O$8)</f>
        <v>0</v>
      </c>
      <c r="O50" s="17">
        <f>COUNTIFS(RawData!$B:$B,$A50,RawData!$M:$M,$O$4)</f>
        <v>0</v>
      </c>
      <c r="P50" s="17">
        <f>COUNTIFS(RawData!$B:$B,$A50,RawData!$M:$M,$O$3)</f>
        <v>0</v>
      </c>
      <c r="Q50" s="17">
        <f>COUNTIFS(RawData!$B:$B,$A50,RawData!$M:$M,Results!$O$5)</f>
        <v>0</v>
      </c>
      <c r="R50" s="84">
        <v>2</v>
      </c>
      <c r="S50" s="25">
        <f t="shared" si="18"/>
        <v>2</v>
      </c>
      <c r="T50" s="25">
        <f t="shared" si="18"/>
        <v>0</v>
      </c>
      <c r="U50" s="25">
        <f t="shared" si="18"/>
        <v>0</v>
      </c>
      <c r="V50" s="66">
        <f t="shared" si="19"/>
        <v>1</v>
      </c>
      <c r="W50" s="26">
        <f t="shared" si="13"/>
        <v>0</v>
      </c>
      <c r="X50" s="26">
        <f t="shared" si="13"/>
        <v>0</v>
      </c>
      <c r="Y50" s="81">
        <v>2</v>
      </c>
      <c r="Z50" s="26">
        <f t="shared" si="15"/>
        <v>0</v>
      </c>
      <c r="AA50" s="26">
        <f t="shared" si="15"/>
        <v>0</v>
      </c>
      <c r="AB50" s="32">
        <f t="shared" si="6"/>
        <v>0</v>
      </c>
      <c r="AC50" s="66">
        <f t="shared" si="20"/>
        <v>1</v>
      </c>
      <c r="AD50" s="25">
        <f t="shared" si="12"/>
        <v>0</v>
      </c>
      <c r="AE50" s="25">
        <f t="shared" si="12"/>
        <v>0</v>
      </c>
      <c r="AF50" s="119">
        <f t="shared" si="12"/>
        <v>0</v>
      </c>
      <c r="AG50" s="123">
        <f t="shared" si="21"/>
        <v>0</v>
      </c>
    </row>
    <row r="51" spans="1:33" x14ac:dyDescent="0.3">
      <c r="A51" s="36">
        <v>36</v>
      </c>
      <c r="B51" s="95" t="s">
        <v>97</v>
      </c>
      <c r="C51" s="107">
        <f t="shared" si="10"/>
        <v>1</v>
      </c>
      <c r="D51" s="107">
        <f t="shared" si="11"/>
        <v>1</v>
      </c>
      <c r="E51" s="107">
        <f t="shared" si="0"/>
        <v>1</v>
      </c>
      <c r="F51" s="108">
        <f t="shared" si="17"/>
        <v>0</v>
      </c>
      <c r="G51" s="17">
        <f>COUNTIFS(RawData!$B:$B,$A51,RawData!$G:$G,$O$4)</f>
        <v>2</v>
      </c>
      <c r="H51" s="17">
        <f>COUNTIFS(RawData!$B:$B,$A51,RawData!$G:$G,$O$3)</f>
        <v>0</v>
      </c>
      <c r="I51" s="17">
        <f>COUNTIFS(RawData!$B:$B,$A51,RawData!$G:$G,Results!$O$5)</f>
        <v>0</v>
      </c>
      <c r="J51" s="17">
        <f>COUNTIFS(RawData!$B:$B,$A51,RawData!$G:$G,Results!$O$1)</f>
        <v>0</v>
      </c>
      <c r="K51" s="17">
        <f>COUNTIFS(RawData!$B:$B,$A51,RawData!$G:$G,Results!$O$7)</f>
        <v>0</v>
      </c>
      <c r="L51" s="17">
        <f>COUNTIFS(RawData!$B:$B,$A51,RawData!$G:$G,Results!$O$2)</f>
        <v>0</v>
      </c>
      <c r="M51" s="17">
        <f>COUNTIFS(RawData!$B:$B,$A51,RawData!$G:$G,Results!$O$6)</f>
        <v>0</v>
      </c>
      <c r="N51" s="17">
        <f>COUNTIFS(RawData!$B:$B,$A51,RawData!$G:$G,Results!$O$8)</f>
        <v>0</v>
      </c>
      <c r="O51" s="17">
        <f>COUNTIFS(RawData!$B:$B,$A51,RawData!$M:$M,$O$4)</f>
        <v>0</v>
      </c>
      <c r="P51" s="17">
        <f>COUNTIFS(RawData!$B:$B,$A51,RawData!$M:$M,$O$3)</f>
        <v>0</v>
      </c>
      <c r="Q51" s="17">
        <f>COUNTIFS(RawData!$B:$B,$A51,RawData!$M:$M,Results!$O$5)</f>
        <v>0</v>
      </c>
      <c r="R51" s="84">
        <v>0.5</v>
      </c>
      <c r="S51" s="25">
        <f t="shared" si="18"/>
        <v>1</v>
      </c>
      <c r="T51" s="25">
        <f t="shared" si="18"/>
        <v>0</v>
      </c>
      <c r="U51" s="25">
        <f t="shared" si="18"/>
        <v>0</v>
      </c>
      <c r="V51" s="66">
        <f t="shared" si="19"/>
        <v>0.25</v>
      </c>
      <c r="W51" s="26">
        <f t="shared" si="13"/>
        <v>0</v>
      </c>
      <c r="X51" s="26">
        <f t="shared" si="13"/>
        <v>0</v>
      </c>
      <c r="Y51" s="66">
        <f t="shared" ref="Y51:Y66" si="22">$Z$14*$R51</f>
        <v>0.25</v>
      </c>
      <c r="Z51" s="26">
        <f t="shared" si="15"/>
        <v>0</v>
      </c>
      <c r="AA51" s="26">
        <f t="shared" si="15"/>
        <v>0</v>
      </c>
      <c r="AB51" s="32">
        <f t="shared" si="6"/>
        <v>0</v>
      </c>
      <c r="AC51" s="66">
        <f t="shared" si="20"/>
        <v>0.25</v>
      </c>
      <c r="AD51" s="25">
        <f t="shared" si="12"/>
        <v>0</v>
      </c>
      <c r="AE51" s="25">
        <f t="shared" si="12"/>
        <v>0</v>
      </c>
      <c r="AF51" s="119">
        <f t="shared" si="12"/>
        <v>0</v>
      </c>
      <c r="AG51" s="123">
        <f t="shared" si="21"/>
        <v>0</v>
      </c>
    </row>
    <row r="52" spans="1:33" x14ac:dyDescent="0.3">
      <c r="A52" s="36">
        <v>37</v>
      </c>
      <c r="B52" s="95" t="s">
        <v>34</v>
      </c>
      <c r="C52" s="107" t="str">
        <f t="shared" si="10"/>
        <v/>
      </c>
      <c r="D52" s="107" t="str">
        <f t="shared" si="11"/>
        <v/>
      </c>
      <c r="E52" s="107" t="str">
        <f t="shared" si="0"/>
        <v/>
      </c>
      <c r="F52" s="108">
        <f t="shared" si="17"/>
        <v>0</v>
      </c>
      <c r="G52" s="17">
        <f>COUNTIFS(RawData!$B:$B,$A52,RawData!$G:$G,$O$4)</f>
        <v>0</v>
      </c>
      <c r="H52" s="17">
        <f>COUNTIFS(RawData!$B:$B,$A52,RawData!$G:$G,$O$3)</f>
        <v>0</v>
      </c>
      <c r="I52" s="17">
        <f>COUNTIFS(RawData!$B:$B,$A52,RawData!$G:$G,Results!$O$5)</f>
        <v>0</v>
      </c>
      <c r="J52" s="17">
        <f>COUNTIFS(RawData!$B:$B,$A52,RawData!$G:$G,Results!$O$1)</f>
        <v>0</v>
      </c>
      <c r="K52" s="17">
        <f>COUNTIFS(RawData!$B:$B,$A52,RawData!$G:$G,Results!$O$7)</f>
        <v>0</v>
      </c>
      <c r="L52" s="17">
        <f>COUNTIFS(RawData!$B:$B,$A52,RawData!$G:$G,Results!$O$2)</f>
        <v>0</v>
      </c>
      <c r="M52" s="17">
        <f>COUNTIFS(RawData!$B:$B,$A52,RawData!$G:$G,Results!$O$6)</f>
        <v>0</v>
      </c>
      <c r="N52" s="17">
        <f>COUNTIFS(RawData!$B:$B,$A52,RawData!$G:$G,Results!$O$8)</f>
        <v>0</v>
      </c>
      <c r="O52" s="17">
        <f>COUNTIFS(RawData!$B:$B,$A52,RawData!$M:$M,$O$4)</f>
        <v>0</v>
      </c>
      <c r="P52" s="17">
        <f>COUNTIFS(RawData!$B:$B,$A52,RawData!$M:$M,$O$3)</f>
        <v>0</v>
      </c>
      <c r="Q52" s="17">
        <f>COUNTIFS(RawData!$B:$B,$A52,RawData!$M:$M,Results!$O$5)</f>
        <v>0</v>
      </c>
      <c r="R52" s="84">
        <v>4</v>
      </c>
      <c r="S52" s="25">
        <f t="shared" si="18"/>
        <v>0</v>
      </c>
      <c r="T52" s="25">
        <f t="shared" si="18"/>
        <v>0</v>
      </c>
      <c r="U52" s="25">
        <f t="shared" si="18"/>
        <v>0</v>
      </c>
      <c r="V52" s="66">
        <f t="shared" si="19"/>
        <v>2</v>
      </c>
      <c r="W52" s="26">
        <f t="shared" si="13"/>
        <v>0</v>
      </c>
      <c r="X52" s="26">
        <f t="shared" si="13"/>
        <v>0</v>
      </c>
      <c r="Y52" s="66">
        <f t="shared" si="22"/>
        <v>2</v>
      </c>
      <c r="Z52" s="26">
        <f t="shared" si="15"/>
        <v>0</v>
      </c>
      <c r="AA52" s="26">
        <f t="shared" si="15"/>
        <v>0</v>
      </c>
      <c r="AB52" s="32">
        <f t="shared" si="6"/>
        <v>0</v>
      </c>
      <c r="AC52" s="66">
        <f t="shared" si="20"/>
        <v>2</v>
      </c>
      <c r="AD52" s="25">
        <f t="shared" si="12"/>
        <v>0</v>
      </c>
      <c r="AE52" s="25">
        <f t="shared" si="12"/>
        <v>0</v>
      </c>
      <c r="AF52" s="119">
        <f t="shared" si="12"/>
        <v>0</v>
      </c>
      <c r="AG52" s="123" t="str">
        <f t="shared" si="21"/>
        <v/>
      </c>
    </row>
    <row r="53" spans="1:33" x14ac:dyDescent="0.3">
      <c r="A53" s="36">
        <v>38</v>
      </c>
      <c r="B53" s="95" t="s">
        <v>35</v>
      </c>
      <c r="C53" s="107" t="str">
        <f t="shared" si="10"/>
        <v/>
      </c>
      <c r="D53" s="107" t="str">
        <f t="shared" si="11"/>
        <v/>
      </c>
      <c r="E53" s="107" t="str">
        <f t="shared" si="0"/>
        <v/>
      </c>
      <c r="F53" s="108">
        <f t="shared" si="17"/>
        <v>0</v>
      </c>
      <c r="G53" s="17">
        <f>COUNTIFS(RawData!$B:$B,$A53,RawData!$G:$G,$O$4)</f>
        <v>0</v>
      </c>
      <c r="H53" s="17">
        <f>COUNTIFS(RawData!$B:$B,$A53,RawData!$G:$G,$O$3)</f>
        <v>0</v>
      </c>
      <c r="I53" s="17">
        <f>COUNTIFS(RawData!$B:$B,$A53,RawData!$G:$G,Results!$O$5)</f>
        <v>0</v>
      </c>
      <c r="J53" s="17">
        <f>COUNTIFS(RawData!$B:$B,$A53,RawData!$G:$G,Results!$O$1)</f>
        <v>0</v>
      </c>
      <c r="K53" s="17">
        <f>COUNTIFS(RawData!$B:$B,$A53,RawData!$G:$G,Results!$O$7)</f>
        <v>0</v>
      </c>
      <c r="L53" s="17">
        <f>COUNTIFS(RawData!$B:$B,$A53,RawData!$G:$G,Results!$O$2)</f>
        <v>0</v>
      </c>
      <c r="M53" s="17">
        <f>COUNTIFS(RawData!$B:$B,$A53,RawData!$G:$G,Results!$O$6)</f>
        <v>0</v>
      </c>
      <c r="N53" s="17">
        <f>COUNTIFS(RawData!$B:$B,$A53,RawData!$G:$G,Results!$O$8)</f>
        <v>0</v>
      </c>
      <c r="O53" s="17">
        <f>COUNTIFS(RawData!$B:$B,$A53,RawData!$M:$M,$O$4)</f>
        <v>0</v>
      </c>
      <c r="P53" s="17">
        <f>COUNTIFS(RawData!$B:$B,$A53,RawData!$M:$M,$O$3)</f>
        <v>0</v>
      </c>
      <c r="Q53" s="17">
        <f>COUNTIFS(RawData!$B:$B,$A53,RawData!$M:$M,Results!$O$5)</f>
        <v>0</v>
      </c>
      <c r="R53" s="84">
        <v>0.5</v>
      </c>
      <c r="S53" s="25">
        <f t="shared" si="18"/>
        <v>0</v>
      </c>
      <c r="T53" s="25">
        <f t="shared" si="18"/>
        <v>0</v>
      </c>
      <c r="U53" s="25">
        <f t="shared" si="18"/>
        <v>0</v>
      </c>
      <c r="V53" s="66">
        <f t="shared" si="19"/>
        <v>0.25</v>
      </c>
      <c r="W53" s="26">
        <f t="shared" si="13"/>
        <v>0</v>
      </c>
      <c r="X53" s="26">
        <f t="shared" si="13"/>
        <v>0</v>
      </c>
      <c r="Y53" s="66">
        <f t="shared" si="22"/>
        <v>0.25</v>
      </c>
      <c r="Z53" s="26">
        <f t="shared" si="15"/>
        <v>0</v>
      </c>
      <c r="AA53" s="26">
        <f t="shared" si="15"/>
        <v>0</v>
      </c>
      <c r="AB53" s="32">
        <f t="shared" si="6"/>
        <v>0</v>
      </c>
      <c r="AC53" s="66">
        <f t="shared" si="20"/>
        <v>0.25</v>
      </c>
      <c r="AD53" s="25">
        <f t="shared" si="12"/>
        <v>0</v>
      </c>
      <c r="AE53" s="25">
        <f t="shared" si="12"/>
        <v>0</v>
      </c>
      <c r="AF53" s="119">
        <f t="shared" si="12"/>
        <v>0</v>
      </c>
      <c r="AG53" s="123" t="str">
        <f t="shared" si="21"/>
        <v/>
      </c>
    </row>
    <row r="54" spans="1:33" x14ac:dyDescent="0.3">
      <c r="A54" s="36">
        <v>39</v>
      </c>
      <c r="B54" s="95" t="s">
        <v>36</v>
      </c>
      <c r="C54" s="107" t="str">
        <f t="shared" si="10"/>
        <v/>
      </c>
      <c r="D54" s="107" t="str">
        <f t="shared" si="11"/>
        <v/>
      </c>
      <c r="E54" s="107" t="str">
        <f t="shared" si="0"/>
        <v/>
      </c>
      <c r="F54" s="108">
        <f t="shared" si="17"/>
        <v>0</v>
      </c>
      <c r="G54" s="17">
        <f>COUNTIFS(RawData!$B:$B,$A54,RawData!$G:$G,$O$4)</f>
        <v>0</v>
      </c>
      <c r="H54" s="17">
        <f>COUNTIFS(RawData!$B:$B,$A54,RawData!$G:$G,$O$3)</f>
        <v>0</v>
      </c>
      <c r="I54" s="17">
        <f>COUNTIFS(RawData!$B:$B,$A54,RawData!$G:$G,Results!$O$5)</f>
        <v>0</v>
      </c>
      <c r="J54" s="17">
        <f>COUNTIFS(RawData!$B:$B,$A54,RawData!$G:$G,Results!$O$1)</f>
        <v>0</v>
      </c>
      <c r="K54" s="17">
        <f>COUNTIFS(RawData!$B:$B,$A54,RawData!$G:$G,Results!$O$7)</f>
        <v>0</v>
      </c>
      <c r="L54" s="17">
        <f>COUNTIFS(RawData!$B:$B,$A54,RawData!$G:$G,Results!$O$2)</f>
        <v>0</v>
      </c>
      <c r="M54" s="17">
        <f>COUNTIFS(RawData!$B:$B,$A54,RawData!$G:$G,Results!$O$6)</f>
        <v>0</v>
      </c>
      <c r="N54" s="17">
        <f>COUNTIFS(RawData!$B:$B,$A54,RawData!$G:$G,Results!$O$8)</f>
        <v>0</v>
      </c>
      <c r="O54" s="17">
        <f>COUNTIFS(RawData!$B:$B,$A54,RawData!$M:$M,$O$4)</f>
        <v>0</v>
      </c>
      <c r="P54" s="17">
        <f>COUNTIFS(RawData!$B:$B,$A54,RawData!$M:$M,$O$3)</f>
        <v>0</v>
      </c>
      <c r="Q54" s="17">
        <f>COUNTIFS(RawData!$B:$B,$A54,RawData!$M:$M,Results!$O$5)</f>
        <v>0</v>
      </c>
      <c r="R54" s="84">
        <v>0.5</v>
      </c>
      <c r="S54" s="25">
        <f t="shared" si="18"/>
        <v>0</v>
      </c>
      <c r="T54" s="25">
        <f t="shared" si="18"/>
        <v>0</v>
      </c>
      <c r="U54" s="25">
        <f t="shared" si="18"/>
        <v>0</v>
      </c>
      <c r="V54" s="66">
        <f t="shared" si="19"/>
        <v>0.25</v>
      </c>
      <c r="W54" s="26">
        <f t="shared" si="13"/>
        <v>0</v>
      </c>
      <c r="X54" s="26">
        <f t="shared" si="13"/>
        <v>0</v>
      </c>
      <c r="Y54" s="66">
        <f t="shared" si="22"/>
        <v>0.25</v>
      </c>
      <c r="Z54" s="26">
        <f t="shared" si="15"/>
        <v>0</v>
      </c>
      <c r="AA54" s="26">
        <f t="shared" si="15"/>
        <v>0</v>
      </c>
      <c r="AB54" s="32">
        <f t="shared" si="6"/>
        <v>0</v>
      </c>
      <c r="AC54" s="66">
        <f t="shared" si="20"/>
        <v>0.25</v>
      </c>
      <c r="AD54" s="25">
        <f t="shared" si="12"/>
        <v>0</v>
      </c>
      <c r="AE54" s="25">
        <f t="shared" si="12"/>
        <v>0</v>
      </c>
      <c r="AF54" s="119">
        <f t="shared" si="12"/>
        <v>0</v>
      </c>
      <c r="AG54" s="123" t="str">
        <f t="shared" si="21"/>
        <v/>
      </c>
    </row>
    <row r="55" spans="1:33" x14ac:dyDescent="0.3">
      <c r="A55" s="36">
        <v>40</v>
      </c>
      <c r="B55" s="95" t="s">
        <v>98</v>
      </c>
      <c r="C55" s="107" t="str">
        <f t="shared" si="10"/>
        <v/>
      </c>
      <c r="D55" s="107" t="str">
        <f t="shared" si="11"/>
        <v/>
      </c>
      <c r="E55" s="107" t="str">
        <f t="shared" si="0"/>
        <v/>
      </c>
      <c r="F55" s="108">
        <f t="shared" si="17"/>
        <v>0</v>
      </c>
      <c r="G55" s="17">
        <f>COUNTIFS(RawData!$B:$B,$A55,RawData!$G:$G,$O$4)</f>
        <v>0</v>
      </c>
      <c r="H55" s="17">
        <f>COUNTIFS(RawData!$B:$B,$A55,RawData!$G:$G,$O$3)</f>
        <v>0</v>
      </c>
      <c r="I55" s="17">
        <f>COUNTIFS(RawData!$B:$B,$A55,RawData!$G:$G,Results!$O$5)</f>
        <v>0</v>
      </c>
      <c r="J55" s="17">
        <f>COUNTIFS(RawData!$B:$B,$A55,RawData!$G:$G,Results!$O$1)</f>
        <v>0</v>
      </c>
      <c r="K55" s="17">
        <f>COUNTIFS(RawData!$B:$B,$A55,RawData!$G:$G,Results!$O$7)</f>
        <v>0</v>
      </c>
      <c r="L55" s="17">
        <f>COUNTIFS(RawData!$B:$B,$A55,RawData!$G:$G,Results!$O$2)</f>
        <v>0</v>
      </c>
      <c r="M55" s="17">
        <f>COUNTIFS(RawData!$B:$B,$A55,RawData!$G:$G,Results!$O$6)</f>
        <v>0</v>
      </c>
      <c r="N55" s="17">
        <f>COUNTIFS(RawData!$B:$B,$A55,RawData!$G:$G,Results!$O$8)</f>
        <v>0</v>
      </c>
      <c r="O55" s="17">
        <f>COUNTIFS(RawData!$B:$B,$A55,RawData!$M:$M,$O$4)</f>
        <v>0</v>
      </c>
      <c r="P55" s="17">
        <f>COUNTIFS(RawData!$B:$B,$A55,RawData!$M:$M,$O$3)</f>
        <v>0</v>
      </c>
      <c r="Q55" s="17">
        <f>COUNTIFS(RawData!$B:$B,$A55,RawData!$M:$M,Results!$O$5)</f>
        <v>0</v>
      </c>
      <c r="R55" s="84">
        <v>6</v>
      </c>
      <c r="S55" s="25">
        <f t="shared" si="18"/>
        <v>0</v>
      </c>
      <c r="T55" s="25">
        <f t="shared" si="18"/>
        <v>0</v>
      </c>
      <c r="U55" s="25">
        <f t="shared" si="18"/>
        <v>0</v>
      </c>
      <c r="V55" s="66">
        <f t="shared" si="19"/>
        <v>3</v>
      </c>
      <c r="W55" s="26">
        <f t="shared" si="13"/>
        <v>0</v>
      </c>
      <c r="X55" s="26">
        <f t="shared" si="13"/>
        <v>0</v>
      </c>
      <c r="Y55" s="66">
        <f t="shared" si="22"/>
        <v>3</v>
      </c>
      <c r="Z55" s="26">
        <f t="shared" si="15"/>
        <v>0</v>
      </c>
      <c r="AA55" s="26">
        <f t="shared" si="15"/>
        <v>0</v>
      </c>
      <c r="AB55" s="32">
        <f t="shared" si="6"/>
        <v>0</v>
      </c>
      <c r="AC55" s="66">
        <f t="shared" si="20"/>
        <v>3</v>
      </c>
      <c r="AD55" s="25">
        <f t="shared" si="12"/>
        <v>0</v>
      </c>
      <c r="AE55" s="25">
        <f t="shared" si="12"/>
        <v>0</v>
      </c>
      <c r="AF55" s="119">
        <f t="shared" si="12"/>
        <v>0</v>
      </c>
      <c r="AG55" s="123" t="str">
        <f t="shared" si="21"/>
        <v/>
      </c>
    </row>
    <row r="56" spans="1:33" x14ac:dyDescent="0.3">
      <c r="A56" s="36">
        <v>41</v>
      </c>
      <c r="B56" s="95" t="s">
        <v>37</v>
      </c>
      <c r="C56" s="107" t="str">
        <f t="shared" si="10"/>
        <v/>
      </c>
      <c r="D56" s="107" t="str">
        <f t="shared" si="11"/>
        <v/>
      </c>
      <c r="E56" s="107" t="str">
        <f t="shared" si="0"/>
        <v/>
      </c>
      <c r="F56" s="108">
        <f t="shared" si="17"/>
        <v>0</v>
      </c>
      <c r="G56" s="17">
        <f>COUNTIFS(RawData!$B:$B,$A56,RawData!$G:$G,$O$4)</f>
        <v>0</v>
      </c>
      <c r="H56" s="17">
        <f>COUNTIFS(RawData!$B:$B,$A56,RawData!$G:$G,$O$3)</f>
        <v>0</v>
      </c>
      <c r="I56" s="17">
        <f>COUNTIFS(RawData!$B:$B,$A56,RawData!$G:$G,Results!$O$5)</f>
        <v>0</v>
      </c>
      <c r="J56" s="17">
        <f>COUNTIFS(RawData!$B:$B,$A56,RawData!$G:$G,Results!$O$1)</f>
        <v>0</v>
      </c>
      <c r="K56" s="17">
        <f>COUNTIFS(RawData!$B:$B,$A56,RawData!$G:$G,Results!$O$7)</f>
        <v>0</v>
      </c>
      <c r="L56" s="17">
        <f>COUNTIFS(RawData!$B:$B,$A56,RawData!$G:$G,Results!$O$2)</f>
        <v>0</v>
      </c>
      <c r="M56" s="17">
        <f>COUNTIFS(RawData!$B:$B,$A56,RawData!$G:$G,Results!$O$6)</f>
        <v>0</v>
      </c>
      <c r="N56" s="17">
        <f>COUNTIFS(RawData!$B:$B,$A56,RawData!$G:$G,Results!$O$8)</f>
        <v>0</v>
      </c>
      <c r="O56" s="17">
        <f>COUNTIFS(RawData!$B:$B,$A56,RawData!$M:$M,$O$4)</f>
        <v>0</v>
      </c>
      <c r="P56" s="17">
        <f>COUNTIFS(RawData!$B:$B,$A56,RawData!$M:$M,$O$3)</f>
        <v>0</v>
      </c>
      <c r="Q56" s="17">
        <f>COUNTIFS(RawData!$B:$B,$A56,RawData!$M:$M,Results!$O$5)</f>
        <v>0</v>
      </c>
      <c r="R56" s="84">
        <v>3</v>
      </c>
      <c r="S56" s="25">
        <f t="shared" si="18"/>
        <v>0</v>
      </c>
      <c r="T56" s="25">
        <f t="shared" si="18"/>
        <v>0</v>
      </c>
      <c r="U56" s="25">
        <f t="shared" si="18"/>
        <v>0</v>
      </c>
      <c r="V56" s="66">
        <f t="shared" si="19"/>
        <v>1.5</v>
      </c>
      <c r="W56" s="26">
        <f t="shared" si="13"/>
        <v>0</v>
      </c>
      <c r="X56" s="26">
        <f t="shared" si="13"/>
        <v>0</v>
      </c>
      <c r="Y56" s="66">
        <f t="shared" si="22"/>
        <v>1.5</v>
      </c>
      <c r="Z56" s="26">
        <f t="shared" si="15"/>
        <v>0</v>
      </c>
      <c r="AA56" s="26">
        <f t="shared" si="15"/>
        <v>0</v>
      </c>
      <c r="AB56" s="32">
        <f t="shared" si="6"/>
        <v>0</v>
      </c>
      <c r="AC56" s="66">
        <f t="shared" si="20"/>
        <v>1.5</v>
      </c>
      <c r="AD56" s="25">
        <f t="shared" si="12"/>
        <v>0</v>
      </c>
      <c r="AE56" s="25">
        <f t="shared" si="12"/>
        <v>0</v>
      </c>
      <c r="AF56" s="119">
        <f t="shared" si="12"/>
        <v>0</v>
      </c>
      <c r="AG56" s="123" t="str">
        <f t="shared" si="21"/>
        <v/>
      </c>
    </row>
    <row r="57" spans="1:33" x14ac:dyDescent="0.3">
      <c r="A57" s="36">
        <v>42</v>
      </c>
      <c r="B57" s="95" t="s">
        <v>38</v>
      </c>
      <c r="C57" s="107" t="str">
        <f t="shared" si="10"/>
        <v/>
      </c>
      <c r="D57" s="107" t="str">
        <f t="shared" si="11"/>
        <v/>
      </c>
      <c r="E57" s="107" t="str">
        <f t="shared" si="0"/>
        <v/>
      </c>
      <c r="F57" s="108">
        <f t="shared" si="17"/>
        <v>0</v>
      </c>
      <c r="G57" s="17">
        <f>COUNTIFS(RawData!$B:$B,$A57,RawData!$G:$G,$O$4)</f>
        <v>0</v>
      </c>
      <c r="H57" s="17">
        <f>COUNTIFS(RawData!$B:$B,$A57,RawData!$G:$G,$O$3)</f>
        <v>0</v>
      </c>
      <c r="I57" s="17">
        <f>COUNTIFS(RawData!$B:$B,$A57,RawData!$G:$G,Results!$O$5)</f>
        <v>0</v>
      </c>
      <c r="J57" s="17">
        <f>COUNTIFS(RawData!$B:$B,$A57,RawData!$G:$G,Results!$O$1)</f>
        <v>0</v>
      </c>
      <c r="K57" s="17">
        <f>COUNTIFS(RawData!$B:$B,$A57,RawData!$G:$G,Results!$O$7)</f>
        <v>0</v>
      </c>
      <c r="L57" s="17">
        <f>COUNTIFS(RawData!$B:$B,$A57,RawData!$G:$G,Results!$O$2)</f>
        <v>0</v>
      </c>
      <c r="M57" s="17">
        <f>COUNTIFS(RawData!$B:$B,$A57,RawData!$G:$G,Results!$O$6)</f>
        <v>0</v>
      </c>
      <c r="N57" s="17">
        <f>COUNTIFS(RawData!$B:$B,$A57,RawData!$G:$G,Results!$O$8)</f>
        <v>0</v>
      </c>
      <c r="O57" s="17">
        <f>COUNTIFS(RawData!$B:$B,$A57,RawData!$M:$M,$O$4)</f>
        <v>0</v>
      </c>
      <c r="P57" s="17">
        <f>COUNTIFS(RawData!$B:$B,$A57,RawData!$M:$M,$O$3)</f>
        <v>0</v>
      </c>
      <c r="Q57" s="17">
        <f>COUNTIFS(RawData!$B:$B,$A57,RawData!$M:$M,Results!$O$5)</f>
        <v>0</v>
      </c>
      <c r="R57" s="84">
        <v>3</v>
      </c>
      <c r="S57" s="25">
        <f t="shared" si="18"/>
        <v>0</v>
      </c>
      <c r="T57" s="25">
        <f t="shared" si="18"/>
        <v>0</v>
      </c>
      <c r="U57" s="25">
        <f t="shared" si="18"/>
        <v>0</v>
      </c>
      <c r="V57" s="66">
        <f t="shared" si="19"/>
        <v>1.5</v>
      </c>
      <c r="W57" s="26">
        <f t="shared" si="13"/>
        <v>0</v>
      </c>
      <c r="X57" s="26">
        <f t="shared" si="13"/>
        <v>0</v>
      </c>
      <c r="Y57" s="66">
        <f t="shared" si="22"/>
        <v>1.5</v>
      </c>
      <c r="Z57" s="26">
        <f t="shared" si="15"/>
        <v>0</v>
      </c>
      <c r="AA57" s="26">
        <f t="shared" si="15"/>
        <v>0</v>
      </c>
      <c r="AB57" s="32">
        <f t="shared" si="6"/>
        <v>0</v>
      </c>
      <c r="AC57" s="66">
        <f t="shared" si="20"/>
        <v>1.5</v>
      </c>
      <c r="AD57" s="25">
        <f t="shared" si="12"/>
        <v>0</v>
      </c>
      <c r="AE57" s="25">
        <f t="shared" si="12"/>
        <v>0</v>
      </c>
      <c r="AF57" s="119">
        <f t="shared" si="12"/>
        <v>0</v>
      </c>
      <c r="AG57" s="123" t="str">
        <f t="shared" si="21"/>
        <v/>
      </c>
    </row>
    <row r="58" spans="1:33" x14ac:dyDescent="0.3">
      <c r="A58" s="36">
        <v>43</v>
      </c>
      <c r="B58" s="95" t="s">
        <v>99</v>
      </c>
      <c r="C58" s="107" t="str">
        <f t="shared" si="10"/>
        <v/>
      </c>
      <c r="D58" s="107" t="str">
        <f t="shared" si="11"/>
        <v/>
      </c>
      <c r="E58" s="107" t="str">
        <f t="shared" si="0"/>
        <v/>
      </c>
      <c r="F58" s="108">
        <f t="shared" si="17"/>
        <v>0</v>
      </c>
      <c r="G58" s="17">
        <f>COUNTIFS(RawData!$B:$B,$A58,RawData!$G:$G,$O$4)</f>
        <v>0</v>
      </c>
      <c r="H58" s="17">
        <f>COUNTIFS(RawData!$B:$B,$A58,RawData!$G:$G,$O$3)</f>
        <v>0</v>
      </c>
      <c r="I58" s="17">
        <f>COUNTIFS(RawData!$B:$B,$A58,RawData!$G:$G,Results!$O$5)</f>
        <v>0</v>
      </c>
      <c r="J58" s="17">
        <f>COUNTIFS(RawData!$B:$B,$A58,RawData!$G:$G,Results!$O$1)</f>
        <v>0</v>
      </c>
      <c r="K58" s="17">
        <f>COUNTIFS(RawData!$B:$B,$A58,RawData!$G:$G,Results!$O$7)</f>
        <v>0</v>
      </c>
      <c r="L58" s="17">
        <f>COUNTIFS(RawData!$B:$B,$A58,RawData!$G:$G,Results!$O$2)</f>
        <v>0</v>
      </c>
      <c r="M58" s="17">
        <f>COUNTIFS(RawData!$B:$B,$A58,RawData!$G:$G,Results!$O$6)</f>
        <v>0</v>
      </c>
      <c r="N58" s="17">
        <f>COUNTIFS(RawData!$B:$B,$A58,RawData!$G:$G,Results!$O$8)</f>
        <v>0</v>
      </c>
      <c r="O58" s="17">
        <f>COUNTIFS(RawData!$B:$B,$A58,RawData!$M:$M,$O$4)</f>
        <v>0</v>
      </c>
      <c r="P58" s="17">
        <f>COUNTIFS(RawData!$B:$B,$A58,RawData!$M:$M,$O$3)</f>
        <v>0</v>
      </c>
      <c r="Q58" s="17">
        <f>COUNTIFS(RawData!$B:$B,$A58,RawData!$M:$M,Results!$O$5)</f>
        <v>0</v>
      </c>
      <c r="R58" s="84">
        <v>3</v>
      </c>
      <c r="S58" s="25">
        <f t="shared" si="18"/>
        <v>0</v>
      </c>
      <c r="T58" s="25">
        <f t="shared" si="18"/>
        <v>0</v>
      </c>
      <c r="U58" s="25">
        <f t="shared" si="18"/>
        <v>0</v>
      </c>
      <c r="V58" s="66">
        <f t="shared" si="19"/>
        <v>1.5</v>
      </c>
      <c r="W58" s="26">
        <f t="shared" si="13"/>
        <v>0</v>
      </c>
      <c r="X58" s="26">
        <f t="shared" si="13"/>
        <v>0</v>
      </c>
      <c r="Y58" s="66">
        <f t="shared" si="22"/>
        <v>1.5</v>
      </c>
      <c r="Z58" s="26">
        <f t="shared" si="15"/>
        <v>0</v>
      </c>
      <c r="AA58" s="26">
        <f t="shared" si="15"/>
        <v>0</v>
      </c>
      <c r="AB58" s="32">
        <f t="shared" si="6"/>
        <v>0</v>
      </c>
      <c r="AC58" s="66">
        <f t="shared" si="20"/>
        <v>1.5</v>
      </c>
      <c r="AD58" s="25">
        <f t="shared" si="12"/>
        <v>0</v>
      </c>
      <c r="AE58" s="25">
        <f t="shared" si="12"/>
        <v>0</v>
      </c>
      <c r="AF58" s="119">
        <f t="shared" si="12"/>
        <v>0</v>
      </c>
      <c r="AG58" s="123" t="str">
        <f t="shared" si="21"/>
        <v/>
      </c>
    </row>
    <row r="59" spans="1:33" x14ac:dyDescent="0.3">
      <c r="A59" s="36">
        <v>44</v>
      </c>
      <c r="B59" s="95" t="s">
        <v>39</v>
      </c>
      <c r="C59" s="107" t="str">
        <f t="shared" si="10"/>
        <v/>
      </c>
      <c r="D59" s="107" t="str">
        <f t="shared" si="11"/>
        <v/>
      </c>
      <c r="E59" s="107" t="str">
        <f t="shared" si="0"/>
        <v/>
      </c>
      <c r="F59" s="108">
        <f t="shared" si="17"/>
        <v>0</v>
      </c>
      <c r="G59" s="17">
        <f>COUNTIFS(RawData!$B:$B,$A59,RawData!$G:$G,$O$4)</f>
        <v>0</v>
      </c>
      <c r="H59" s="17">
        <f>COUNTIFS(RawData!$B:$B,$A59,RawData!$G:$G,$O$3)</f>
        <v>0</v>
      </c>
      <c r="I59" s="17">
        <f>COUNTIFS(RawData!$B:$B,$A59,RawData!$G:$G,Results!$O$5)</f>
        <v>0</v>
      </c>
      <c r="J59" s="17">
        <f>COUNTIFS(RawData!$B:$B,$A59,RawData!$G:$G,Results!$O$1)</f>
        <v>0</v>
      </c>
      <c r="K59" s="17">
        <f>COUNTIFS(RawData!$B:$B,$A59,RawData!$G:$G,Results!$O$7)</f>
        <v>0</v>
      </c>
      <c r="L59" s="17">
        <f>COUNTIFS(RawData!$B:$B,$A59,RawData!$G:$G,Results!$O$2)</f>
        <v>0</v>
      </c>
      <c r="M59" s="17">
        <f>COUNTIFS(RawData!$B:$B,$A59,RawData!$G:$G,Results!$O$6)</f>
        <v>0</v>
      </c>
      <c r="N59" s="17">
        <f>COUNTIFS(RawData!$B:$B,$A59,RawData!$G:$G,Results!$O$8)</f>
        <v>0</v>
      </c>
      <c r="O59" s="17">
        <f>COUNTIFS(RawData!$B:$B,$A59,RawData!$M:$M,$O$4)</f>
        <v>0</v>
      </c>
      <c r="P59" s="17">
        <f>COUNTIFS(RawData!$B:$B,$A59,RawData!$M:$M,$O$3)</f>
        <v>0</v>
      </c>
      <c r="Q59" s="17">
        <f>COUNTIFS(RawData!$B:$B,$A59,RawData!$M:$M,Results!$O$5)</f>
        <v>0</v>
      </c>
      <c r="R59" s="84">
        <v>3</v>
      </c>
      <c r="S59" s="25">
        <f t="shared" si="18"/>
        <v>0</v>
      </c>
      <c r="T59" s="25">
        <f t="shared" si="18"/>
        <v>0</v>
      </c>
      <c r="U59" s="25">
        <f t="shared" si="18"/>
        <v>0</v>
      </c>
      <c r="V59" s="66">
        <f t="shared" si="19"/>
        <v>1.5</v>
      </c>
      <c r="W59" s="26">
        <f t="shared" si="13"/>
        <v>0</v>
      </c>
      <c r="X59" s="26">
        <f t="shared" si="13"/>
        <v>0</v>
      </c>
      <c r="Y59" s="66">
        <f t="shared" si="22"/>
        <v>1.5</v>
      </c>
      <c r="Z59" s="26">
        <f t="shared" si="15"/>
        <v>0</v>
      </c>
      <c r="AA59" s="26">
        <f t="shared" si="15"/>
        <v>0</v>
      </c>
      <c r="AB59" s="32">
        <f t="shared" si="6"/>
        <v>0</v>
      </c>
      <c r="AC59" s="66">
        <f t="shared" si="20"/>
        <v>1.5</v>
      </c>
      <c r="AD59" s="25">
        <f t="shared" si="12"/>
        <v>0</v>
      </c>
      <c r="AE59" s="25">
        <f t="shared" si="12"/>
        <v>0</v>
      </c>
      <c r="AF59" s="119">
        <f t="shared" si="12"/>
        <v>0</v>
      </c>
      <c r="AG59" s="123" t="str">
        <f t="shared" si="21"/>
        <v/>
      </c>
    </row>
    <row r="60" spans="1:33" x14ac:dyDescent="0.3">
      <c r="A60" s="36">
        <v>45</v>
      </c>
      <c r="B60" s="95" t="s">
        <v>40</v>
      </c>
      <c r="C60" s="107" t="str">
        <f t="shared" si="10"/>
        <v/>
      </c>
      <c r="D60" s="107" t="str">
        <f t="shared" si="11"/>
        <v/>
      </c>
      <c r="E60" s="107" t="str">
        <f t="shared" si="0"/>
        <v/>
      </c>
      <c r="F60" s="108">
        <f t="shared" si="17"/>
        <v>0</v>
      </c>
      <c r="G60" s="17">
        <f>COUNTIFS(RawData!$B:$B,$A60,RawData!$G:$G,$O$4)</f>
        <v>0</v>
      </c>
      <c r="H60" s="17">
        <f>COUNTIFS(RawData!$B:$B,$A60,RawData!$G:$G,$O$3)</f>
        <v>0</v>
      </c>
      <c r="I60" s="17">
        <f>COUNTIFS(RawData!$B:$B,$A60,RawData!$G:$G,Results!$O$5)</f>
        <v>0</v>
      </c>
      <c r="J60" s="17">
        <f>COUNTIFS(RawData!$B:$B,$A60,RawData!$G:$G,Results!$O$1)</f>
        <v>0</v>
      </c>
      <c r="K60" s="17">
        <f>COUNTIFS(RawData!$B:$B,$A60,RawData!$G:$G,Results!$O$7)</f>
        <v>0</v>
      </c>
      <c r="L60" s="17">
        <f>COUNTIFS(RawData!$B:$B,$A60,RawData!$G:$G,Results!$O$2)</f>
        <v>0</v>
      </c>
      <c r="M60" s="17">
        <f>COUNTIFS(RawData!$B:$B,$A60,RawData!$G:$G,Results!$O$6)</f>
        <v>0</v>
      </c>
      <c r="N60" s="17">
        <f>COUNTIFS(RawData!$B:$B,$A60,RawData!$G:$G,Results!$O$8)</f>
        <v>0</v>
      </c>
      <c r="O60" s="17">
        <f>COUNTIFS(RawData!$B:$B,$A60,RawData!$M:$M,$O$4)</f>
        <v>0</v>
      </c>
      <c r="P60" s="17">
        <f>COUNTIFS(RawData!$B:$B,$A60,RawData!$M:$M,$O$3)</f>
        <v>0</v>
      </c>
      <c r="Q60" s="17">
        <f>COUNTIFS(RawData!$B:$B,$A60,RawData!$M:$M,Results!$O$5)</f>
        <v>0</v>
      </c>
      <c r="R60" s="84">
        <v>3</v>
      </c>
      <c r="S60" s="25">
        <f t="shared" si="18"/>
        <v>0</v>
      </c>
      <c r="T60" s="25">
        <f t="shared" si="18"/>
        <v>0</v>
      </c>
      <c r="U60" s="25">
        <f t="shared" si="18"/>
        <v>0</v>
      </c>
      <c r="V60" s="66">
        <f t="shared" si="19"/>
        <v>1.5</v>
      </c>
      <c r="W60" s="26">
        <f t="shared" si="13"/>
        <v>0</v>
      </c>
      <c r="X60" s="26">
        <f t="shared" si="13"/>
        <v>0</v>
      </c>
      <c r="Y60" s="66">
        <f t="shared" si="22"/>
        <v>1.5</v>
      </c>
      <c r="Z60" s="26">
        <f t="shared" si="15"/>
        <v>0</v>
      </c>
      <c r="AA60" s="26">
        <f t="shared" si="15"/>
        <v>0</v>
      </c>
      <c r="AB60" s="32">
        <f t="shared" si="6"/>
        <v>0</v>
      </c>
      <c r="AC60" s="66">
        <f t="shared" si="20"/>
        <v>1.5</v>
      </c>
      <c r="AD60" s="25">
        <f t="shared" si="12"/>
        <v>0</v>
      </c>
      <c r="AE60" s="25">
        <f t="shared" si="12"/>
        <v>0</v>
      </c>
      <c r="AF60" s="119">
        <f t="shared" si="12"/>
        <v>0</v>
      </c>
      <c r="AG60" s="123" t="str">
        <f t="shared" si="21"/>
        <v/>
      </c>
    </row>
    <row r="61" spans="1:33" x14ac:dyDescent="0.3">
      <c r="A61" s="36">
        <v>46</v>
      </c>
      <c r="B61" s="95" t="s">
        <v>41</v>
      </c>
      <c r="C61" s="107" t="str">
        <f t="shared" si="10"/>
        <v/>
      </c>
      <c r="D61" s="107" t="str">
        <f t="shared" si="11"/>
        <v/>
      </c>
      <c r="E61" s="107" t="str">
        <f t="shared" si="0"/>
        <v/>
      </c>
      <c r="F61" s="108">
        <f t="shared" si="17"/>
        <v>0</v>
      </c>
      <c r="G61" s="17">
        <f>COUNTIFS(RawData!$B:$B,$A61,RawData!$G:$G,$O$4)</f>
        <v>0</v>
      </c>
      <c r="H61" s="17">
        <f>COUNTIFS(RawData!$B:$B,$A61,RawData!$G:$G,$O$3)</f>
        <v>0</v>
      </c>
      <c r="I61" s="17">
        <f>COUNTIFS(RawData!$B:$B,$A61,RawData!$G:$G,Results!$O$5)</f>
        <v>0</v>
      </c>
      <c r="J61" s="17">
        <f>COUNTIFS(RawData!$B:$B,$A61,RawData!$G:$G,Results!$O$1)</f>
        <v>0</v>
      </c>
      <c r="K61" s="17">
        <f>COUNTIFS(RawData!$B:$B,$A61,RawData!$G:$G,Results!$O$7)</f>
        <v>0</v>
      </c>
      <c r="L61" s="17">
        <f>COUNTIFS(RawData!$B:$B,$A61,RawData!$G:$G,Results!$O$2)</f>
        <v>0</v>
      </c>
      <c r="M61" s="17">
        <f>COUNTIFS(RawData!$B:$B,$A61,RawData!$G:$G,Results!$O$6)</f>
        <v>0</v>
      </c>
      <c r="N61" s="17">
        <f>COUNTIFS(RawData!$B:$B,$A61,RawData!$G:$G,Results!$O$8)</f>
        <v>0</v>
      </c>
      <c r="O61" s="17">
        <f>COUNTIFS(RawData!$B:$B,$A61,RawData!$M:$M,$O$4)</f>
        <v>0</v>
      </c>
      <c r="P61" s="17">
        <f>COUNTIFS(RawData!$B:$B,$A61,RawData!$M:$M,$O$3)</f>
        <v>0</v>
      </c>
      <c r="Q61" s="17">
        <f>COUNTIFS(RawData!$B:$B,$A61,RawData!$M:$M,Results!$O$5)</f>
        <v>0</v>
      </c>
      <c r="R61" s="84">
        <v>3</v>
      </c>
      <c r="S61" s="25">
        <f t="shared" si="18"/>
        <v>0</v>
      </c>
      <c r="T61" s="25">
        <f t="shared" si="18"/>
        <v>0</v>
      </c>
      <c r="U61" s="25">
        <f t="shared" si="18"/>
        <v>0</v>
      </c>
      <c r="V61" s="66">
        <f t="shared" si="19"/>
        <v>1.5</v>
      </c>
      <c r="W61" s="26">
        <f t="shared" si="13"/>
        <v>0</v>
      </c>
      <c r="X61" s="26">
        <f t="shared" si="13"/>
        <v>0</v>
      </c>
      <c r="Y61" s="66">
        <f t="shared" si="22"/>
        <v>1.5</v>
      </c>
      <c r="Z61" s="26">
        <f t="shared" si="15"/>
        <v>0</v>
      </c>
      <c r="AA61" s="26">
        <f t="shared" si="15"/>
        <v>0</v>
      </c>
      <c r="AB61" s="32">
        <f t="shared" si="6"/>
        <v>0</v>
      </c>
      <c r="AC61" s="66">
        <f t="shared" si="20"/>
        <v>1.5</v>
      </c>
      <c r="AD61" s="25">
        <f t="shared" si="12"/>
        <v>0</v>
      </c>
      <c r="AE61" s="25">
        <f t="shared" si="12"/>
        <v>0</v>
      </c>
      <c r="AF61" s="119">
        <f t="shared" si="12"/>
        <v>0</v>
      </c>
      <c r="AG61" s="123" t="str">
        <f t="shared" si="21"/>
        <v/>
      </c>
    </row>
    <row r="62" spans="1:33" x14ac:dyDescent="0.3">
      <c r="A62" s="36">
        <v>47</v>
      </c>
      <c r="B62" s="95" t="s">
        <v>100</v>
      </c>
      <c r="C62" s="107" t="str">
        <f t="shared" si="10"/>
        <v/>
      </c>
      <c r="D62" s="107" t="str">
        <f t="shared" si="11"/>
        <v/>
      </c>
      <c r="E62" s="107" t="str">
        <f t="shared" si="0"/>
        <v/>
      </c>
      <c r="F62" s="108">
        <f t="shared" si="17"/>
        <v>0</v>
      </c>
      <c r="G62" s="17">
        <f>COUNTIFS(RawData!$B:$B,$A62,RawData!$G:$G,$O$4)</f>
        <v>0</v>
      </c>
      <c r="H62" s="17">
        <f>COUNTIFS(RawData!$B:$B,$A62,RawData!$G:$G,$O$3)</f>
        <v>0</v>
      </c>
      <c r="I62" s="17">
        <f>COUNTIFS(RawData!$B:$B,$A62,RawData!$G:$G,Results!$O$5)</f>
        <v>0</v>
      </c>
      <c r="J62" s="17">
        <f>COUNTIFS(RawData!$B:$B,$A62,RawData!$G:$G,Results!$O$1)</f>
        <v>0</v>
      </c>
      <c r="K62" s="17">
        <f>COUNTIFS(RawData!$B:$B,$A62,RawData!$G:$G,Results!$O$7)</f>
        <v>0</v>
      </c>
      <c r="L62" s="17">
        <f>COUNTIFS(RawData!$B:$B,$A62,RawData!$G:$G,Results!$O$2)</f>
        <v>0</v>
      </c>
      <c r="M62" s="17">
        <f>COUNTIFS(RawData!$B:$B,$A62,RawData!$G:$G,Results!$O$6)</f>
        <v>0</v>
      </c>
      <c r="N62" s="17">
        <f>COUNTIFS(RawData!$B:$B,$A62,RawData!$G:$G,Results!$O$8)</f>
        <v>0</v>
      </c>
      <c r="O62" s="17">
        <f>COUNTIFS(RawData!$B:$B,$A62,RawData!$M:$M,$O$4)</f>
        <v>0</v>
      </c>
      <c r="P62" s="17">
        <f>COUNTIFS(RawData!$B:$B,$A62,RawData!$M:$M,$O$3)</f>
        <v>0</v>
      </c>
      <c r="Q62" s="17">
        <f>COUNTIFS(RawData!$B:$B,$A62,RawData!$M:$M,Results!$O$5)</f>
        <v>0</v>
      </c>
      <c r="R62" s="84">
        <v>3</v>
      </c>
      <c r="S62" s="25">
        <f t="shared" si="18"/>
        <v>0</v>
      </c>
      <c r="T62" s="25">
        <f t="shared" si="18"/>
        <v>0</v>
      </c>
      <c r="U62" s="25">
        <f t="shared" si="18"/>
        <v>0</v>
      </c>
      <c r="V62" s="66">
        <f t="shared" si="19"/>
        <v>1.5</v>
      </c>
      <c r="W62" s="26">
        <f t="shared" si="13"/>
        <v>0</v>
      </c>
      <c r="X62" s="26">
        <f t="shared" si="13"/>
        <v>0</v>
      </c>
      <c r="Y62" s="66">
        <f t="shared" si="22"/>
        <v>1.5</v>
      </c>
      <c r="Z62" s="26">
        <f t="shared" si="15"/>
        <v>0</v>
      </c>
      <c r="AA62" s="26">
        <f t="shared" si="15"/>
        <v>0</v>
      </c>
      <c r="AB62" s="32">
        <f t="shared" si="6"/>
        <v>0</v>
      </c>
      <c r="AC62" s="66">
        <f t="shared" si="20"/>
        <v>1.5</v>
      </c>
      <c r="AD62" s="25">
        <f t="shared" si="12"/>
        <v>0</v>
      </c>
      <c r="AE62" s="25">
        <f t="shared" si="12"/>
        <v>0</v>
      </c>
      <c r="AF62" s="119">
        <f t="shared" si="12"/>
        <v>0</v>
      </c>
      <c r="AG62" s="123" t="str">
        <f t="shared" si="21"/>
        <v/>
      </c>
    </row>
    <row r="63" spans="1:33" x14ac:dyDescent="0.3">
      <c r="A63" s="36">
        <v>48</v>
      </c>
      <c r="B63" s="95" t="s">
        <v>101</v>
      </c>
      <c r="C63" s="107" t="str">
        <f t="shared" si="10"/>
        <v/>
      </c>
      <c r="D63" s="107" t="str">
        <f t="shared" si="11"/>
        <v/>
      </c>
      <c r="E63" s="107" t="str">
        <f t="shared" si="0"/>
        <v/>
      </c>
      <c r="F63" s="108">
        <f t="shared" si="17"/>
        <v>0</v>
      </c>
      <c r="G63" s="17">
        <f>COUNTIFS(RawData!$B:$B,$A63,RawData!$G:$G,$O$4)</f>
        <v>0</v>
      </c>
      <c r="H63" s="17">
        <f>COUNTIFS(RawData!$B:$B,$A63,RawData!$G:$G,$O$3)</f>
        <v>0</v>
      </c>
      <c r="I63" s="17">
        <f>COUNTIFS(RawData!$B:$B,$A63,RawData!$G:$G,Results!$O$5)</f>
        <v>0</v>
      </c>
      <c r="J63" s="17">
        <f>COUNTIFS(RawData!$B:$B,$A63,RawData!$G:$G,Results!$O$1)</f>
        <v>0</v>
      </c>
      <c r="K63" s="17">
        <f>COUNTIFS(RawData!$B:$B,$A63,RawData!$G:$G,Results!$O$7)</f>
        <v>0</v>
      </c>
      <c r="L63" s="17">
        <f>COUNTIFS(RawData!$B:$B,$A63,RawData!$G:$G,Results!$O$2)</f>
        <v>0</v>
      </c>
      <c r="M63" s="17">
        <f>COUNTIFS(RawData!$B:$B,$A63,RawData!$G:$G,Results!$O$6)</f>
        <v>0</v>
      </c>
      <c r="N63" s="17">
        <f>COUNTIFS(RawData!$B:$B,$A63,RawData!$G:$G,Results!$O$8)</f>
        <v>0</v>
      </c>
      <c r="O63" s="17">
        <f>COUNTIFS(RawData!$B:$B,$A63,RawData!$M:$M,$O$4)</f>
        <v>0</v>
      </c>
      <c r="P63" s="17">
        <f>COUNTIFS(RawData!$B:$B,$A63,RawData!$M:$M,$O$3)</f>
        <v>0</v>
      </c>
      <c r="Q63" s="17">
        <f>COUNTIFS(RawData!$B:$B,$A63,RawData!$M:$M,Results!$O$5)</f>
        <v>0</v>
      </c>
      <c r="R63" s="84">
        <v>3</v>
      </c>
      <c r="S63" s="25">
        <f t="shared" si="18"/>
        <v>0</v>
      </c>
      <c r="T63" s="25">
        <f t="shared" si="18"/>
        <v>0</v>
      </c>
      <c r="U63" s="25">
        <f t="shared" si="18"/>
        <v>0</v>
      </c>
      <c r="V63" s="66">
        <f t="shared" si="19"/>
        <v>1.5</v>
      </c>
      <c r="W63" s="26">
        <f t="shared" si="13"/>
        <v>0</v>
      </c>
      <c r="X63" s="26">
        <f t="shared" si="13"/>
        <v>0</v>
      </c>
      <c r="Y63" s="66">
        <f t="shared" si="22"/>
        <v>1.5</v>
      </c>
      <c r="Z63" s="26">
        <f t="shared" si="15"/>
        <v>0</v>
      </c>
      <c r="AA63" s="26">
        <f t="shared" si="15"/>
        <v>0</v>
      </c>
      <c r="AB63" s="32">
        <f t="shared" si="6"/>
        <v>0</v>
      </c>
      <c r="AC63" s="66">
        <f t="shared" si="20"/>
        <v>1.5</v>
      </c>
      <c r="AD63" s="25">
        <f t="shared" si="12"/>
        <v>0</v>
      </c>
      <c r="AE63" s="25">
        <f t="shared" si="12"/>
        <v>0</v>
      </c>
      <c r="AF63" s="119">
        <f t="shared" si="12"/>
        <v>0</v>
      </c>
      <c r="AG63" s="123" t="str">
        <f t="shared" si="21"/>
        <v/>
      </c>
    </row>
    <row r="64" spans="1:33" x14ac:dyDescent="0.3">
      <c r="A64" s="36">
        <v>49</v>
      </c>
      <c r="B64" s="95" t="s">
        <v>42</v>
      </c>
      <c r="C64" s="107" t="str">
        <f t="shared" si="10"/>
        <v/>
      </c>
      <c r="D64" s="107" t="str">
        <f t="shared" si="11"/>
        <v/>
      </c>
      <c r="E64" s="107" t="str">
        <f t="shared" si="0"/>
        <v/>
      </c>
      <c r="F64" s="108">
        <f t="shared" si="17"/>
        <v>0</v>
      </c>
      <c r="G64" s="17">
        <f>COUNTIFS(RawData!$B:$B,$A64,RawData!$G:$G,$O$4)</f>
        <v>0</v>
      </c>
      <c r="H64" s="17">
        <f>COUNTIFS(RawData!$B:$B,$A64,RawData!$G:$G,$O$3)</f>
        <v>0</v>
      </c>
      <c r="I64" s="17">
        <f>COUNTIFS(RawData!$B:$B,$A64,RawData!$G:$G,Results!$O$5)</f>
        <v>0</v>
      </c>
      <c r="J64" s="17">
        <f>COUNTIFS(RawData!$B:$B,$A64,RawData!$G:$G,Results!$O$1)</f>
        <v>0</v>
      </c>
      <c r="K64" s="17">
        <f>COUNTIFS(RawData!$B:$B,$A64,RawData!$G:$G,Results!$O$7)</f>
        <v>0</v>
      </c>
      <c r="L64" s="17">
        <f>COUNTIFS(RawData!$B:$B,$A64,RawData!$G:$G,Results!$O$2)</f>
        <v>0</v>
      </c>
      <c r="M64" s="17">
        <f>COUNTIFS(RawData!$B:$B,$A64,RawData!$G:$G,Results!$O$6)</f>
        <v>0</v>
      </c>
      <c r="N64" s="17">
        <f>COUNTIFS(RawData!$B:$B,$A64,RawData!$G:$G,Results!$O$8)</f>
        <v>0</v>
      </c>
      <c r="O64" s="17">
        <f>COUNTIFS(RawData!$B:$B,$A64,RawData!$M:$M,$O$4)</f>
        <v>0</v>
      </c>
      <c r="P64" s="17">
        <f>COUNTIFS(RawData!$B:$B,$A64,RawData!$M:$M,$O$3)</f>
        <v>0</v>
      </c>
      <c r="Q64" s="17">
        <f>COUNTIFS(RawData!$B:$B,$A64,RawData!$M:$M,Results!$O$5)</f>
        <v>0</v>
      </c>
      <c r="R64" s="84">
        <v>4</v>
      </c>
      <c r="S64" s="25">
        <f t="shared" si="18"/>
        <v>0</v>
      </c>
      <c r="T64" s="25">
        <f t="shared" si="18"/>
        <v>0</v>
      </c>
      <c r="U64" s="25">
        <f t="shared" si="18"/>
        <v>0</v>
      </c>
      <c r="V64" s="66">
        <f t="shared" si="19"/>
        <v>2</v>
      </c>
      <c r="W64" s="26">
        <f t="shared" si="13"/>
        <v>0</v>
      </c>
      <c r="X64" s="26">
        <f t="shared" si="13"/>
        <v>0</v>
      </c>
      <c r="Y64" s="66">
        <f t="shared" si="22"/>
        <v>2</v>
      </c>
      <c r="Z64" s="26">
        <f t="shared" si="15"/>
        <v>0</v>
      </c>
      <c r="AA64" s="26">
        <f t="shared" si="15"/>
        <v>0</v>
      </c>
      <c r="AB64" s="32">
        <f t="shared" si="6"/>
        <v>0</v>
      </c>
      <c r="AC64" s="66">
        <f t="shared" si="20"/>
        <v>2</v>
      </c>
      <c r="AD64" s="25">
        <f t="shared" si="12"/>
        <v>0</v>
      </c>
      <c r="AE64" s="25">
        <f t="shared" si="12"/>
        <v>0</v>
      </c>
      <c r="AF64" s="119">
        <f t="shared" si="12"/>
        <v>0</v>
      </c>
      <c r="AG64" s="123" t="str">
        <f t="shared" si="21"/>
        <v/>
      </c>
    </row>
    <row r="65" spans="1:33" x14ac:dyDescent="0.3">
      <c r="A65" s="36">
        <v>50</v>
      </c>
      <c r="B65" s="95" t="s">
        <v>43</v>
      </c>
      <c r="C65" s="107" t="str">
        <f t="shared" si="10"/>
        <v/>
      </c>
      <c r="D65" s="107" t="str">
        <f t="shared" si="11"/>
        <v/>
      </c>
      <c r="E65" s="107" t="str">
        <f t="shared" si="0"/>
        <v/>
      </c>
      <c r="F65" s="108">
        <f t="shared" si="17"/>
        <v>0</v>
      </c>
      <c r="G65" s="17">
        <f>COUNTIFS(RawData!$B:$B,$A65,RawData!$G:$G,$O$4)</f>
        <v>0</v>
      </c>
      <c r="H65" s="17">
        <f>COUNTIFS(RawData!$B:$B,$A65,RawData!$G:$G,$O$3)</f>
        <v>0</v>
      </c>
      <c r="I65" s="17">
        <f>COUNTIFS(RawData!$B:$B,$A65,RawData!$G:$G,Results!$O$5)</f>
        <v>0</v>
      </c>
      <c r="J65" s="17">
        <f>COUNTIFS(RawData!$B:$B,$A65,RawData!$G:$G,Results!$O$1)</f>
        <v>0</v>
      </c>
      <c r="K65" s="17">
        <f>COUNTIFS(RawData!$B:$B,$A65,RawData!$G:$G,Results!$O$7)</f>
        <v>0</v>
      </c>
      <c r="L65" s="17">
        <f>COUNTIFS(RawData!$B:$B,$A65,RawData!$G:$G,Results!$O$2)</f>
        <v>0</v>
      </c>
      <c r="M65" s="17">
        <f>COUNTIFS(RawData!$B:$B,$A65,RawData!$G:$G,Results!$O$6)</f>
        <v>0</v>
      </c>
      <c r="N65" s="17">
        <f>COUNTIFS(RawData!$B:$B,$A65,RawData!$G:$G,Results!$O$8)</f>
        <v>0</v>
      </c>
      <c r="O65" s="17">
        <f>COUNTIFS(RawData!$B:$B,$A65,RawData!$M:$M,$O$4)</f>
        <v>0</v>
      </c>
      <c r="P65" s="17">
        <f>COUNTIFS(RawData!$B:$B,$A65,RawData!$M:$M,$O$3)</f>
        <v>0</v>
      </c>
      <c r="Q65" s="17">
        <f>COUNTIFS(RawData!$B:$B,$A65,RawData!$M:$M,Results!$O$5)</f>
        <v>0</v>
      </c>
      <c r="R65" s="84">
        <v>4</v>
      </c>
      <c r="S65" s="25">
        <f t="shared" si="18"/>
        <v>0</v>
      </c>
      <c r="T65" s="25">
        <f t="shared" si="18"/>
        <v>0</v>
      </c>
      <c r="U65" s="25">
        <f t="shared" si="18"/>
        <v>0</v>
      </c>
      <c r="V65" s="66">
        <f t="shared" si="19"/>
        <v>2</v>
      </c>
      <c r="W65" s="26">
        <f t="shared" si="13"/>
        <v>0</v>
      </c>
      <c r="X65" s="26">
        <f t="shared" si="13"/>
        <v>0</v>
      </c>
      <c r="Y65" s="66">
        <f t="shared" si="22"/>
        <v>2</v>
      </c>
      <c r="Z65" s="26">
        <f t="shared" si="15"/>
        <v>0</v>
      </c>
      <c r="AA65" s="26">
        <f t="shared" si="15"/>
        <v>0</v>
      </c>
      <c r="AB65" s="32">
        <f t="shared" si="6"/>
        <v>0</v>
      </c>
      <c r="AC65" s="66">
        <f t="shared" si="20"/>
        <v>2</v>
      </c>
      <c r="AD65" s="25">
        <f t="shared" si="12"/>
        <v>0</v>
      </c>
      <c r="AE65" s="25">
        <f t="shared" si="12"/>
        <v>0</v>
      </c>
      <c r="AF65" s="119">
        <f t="shared" si="12"/>
        <v>0</v>
      </c>
      <c r="AG65" s="123" t="str">
        <f t="shared" si="21"/>
        <v/>
      </c>
    </row>
    <row r="66" spans="1:33" x14ac:dyDescent="0.3">
      <c r="A66" s="36">
        <v>51</v>
      </c>
      <c r="B66" s="75" t="s">
        <v>44</v>
      </c>
      <c r="C66" s="82" t="str">
        <f t="shared" si="10"/>
        <v/>
      </c>
      <c r="D66" s="82" t="str">
        <f t="shared" si="11"/>
        <v/>
      </c>
      <c r="E66" s="82" t="str">
        <f t="shared" si="0"/>
        <v/>
      </c>
      <c r="F66" s="87">
        <f t="shared" si="17"/>
        <v>0</v>
      </c>
      <c r="G66" s="19">
        <f>COUNTIFS(RawData!$B:$B,$A66,RawData!$G:$G,$O$4)</f>
        <v>0</v>
      </c>
      <c r="H66" s="19">
        <f>COUNTIFS(RawData!$B:$B,$A66,RawData!$G:$G,$O$3)</f>
        <v>0</v>
      </c>
      <c r="I66" s="19">
        <f>COUNTIFS(RawData!$B:$B,$A66,RawData!$G:$G,Results!$O$5)</f>
        <v>0</v>
      </c>
      <c r="J66" s="19">
        <f>COUNTIFS(RawData!$B:$B,$A66,RawData!$G:$G,Results!$O$1)</f>
        <v>0</v>
      </c>
      <c r="K66" s="19">
        <f>COUNTIFS(RawData!$B:$B,$A66,RawData!$G:$G,Results!$O$7)</f>
        <v>0</v>
      </c>
      <c r="L66" s="19">
        <f>COUNTIFS(RawData!$B:$B,$A66,RawData!$G:$G,Results!$O$2)</f>
        <v>0</v>
      </c>
      <c r="M66" s="19">
        <f>COUNTIFS(RawData!$B:$B,$A66,RawData!$G:$G,Results!$O$6)</f>
        <v>0</v>
      </c>
      <c r="N66" s="19">
        <f>COUNTIFS(RawData!$B:$B,$A66,RawData!$G:$G,Results!$O$8)</f>
        <v>0</v>
      </c>
      <c r="O66" s="19">
        <f>COUNTIFS(RawData!$B:$B,$A66,RawData!$M:$M,$O$4)</f>
        <v>0</v>
      </c>
      <c r="P66" s="19">
        <f>COUNTIFS(RawData!$B:$B,$A66,RawData!$M:$M,$O$3)</f>
        <v>0</v>
      </c>
      <c r="Q66" s="19">
        <f>COUNTIFS(RawData!$B:$B,$A66,RawData!$M:$M,Results!$O$5)</f>
        <v>0</v>
      </c>
      <c r="R66" s="85">
        <v>1</v>
      </c>
      <c r="S66" s="28">
        <f t="shared" si="18"/>
        <v>0</v>
      </c>
      <c r="T66" s="28">
        <f t="shared" si="18"/>
        <v>0</v>
      </c>
      <c r="U66" s="28">
        <f t="shared" si="18"/>
        <v>0</v>
      </c>
      <c r="V66" s="71">
        <f t="shared" si="19"/>
        <v>0.5</v>
      </c>
      <c r="W66" s="29">
        <f t="shared" si="13"/>
        <v>0</v>
      </c>
      <c r="X66" s="29">
        <f t="shared" si="13"/>
        <v>0</v>
      </c>
      <c r="Y66" s="71">
        <f t="shared" si="22"/>
        <v>0.5</v>
      </c>
      <c r="Z66" s="29">
        <f t="shared" si="15"/>
        <v>0</v>
      </c>
      <c r="AA66" s="29">
        <f t="shared" si="15"/>
        <v>0</v>
      </c>
      <c r="AB66" s="34">
        <f t="shared" si="6"/>
        <v>0</v>
      </c>
      <c r="AC66" s="66">
        <f t="shared" si="20"/>
        <v>0.5</v>
      </c>
      <c r="AD66" s="28">
        <f t="shared" si="12"/>
        <v>0</v>
      </c>
      <c r="AE66" s="28">
        <f t="shared" si="12"/>
        <v>0</v>
      </c>
      <c r="AF66" s="121">
        <f t="shared" si="12"/>
        <v>0</v>
      </c>
      <c r="AG66" s="123" t="str">
        <f t="shared" si="21"/>
        <v/>
      </c>
    </row>
  </sheetData>
  <conditionalFormatting sqref="B17:B66">
    <cfRule type="expression" priority="27" stopIfTrue="1">
      <formula>$F17=0</formula>
    </cfRule>
    <cfRule type="expression" dxfId="1" priority="28" stopIfTrue="1">
      <formula>$F17=$U$6</formula>
    </cfRule>
    <cfRule type="expression" dxfId="0" priority="29">
      <formula>$F17&gt;$U$7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zoomScale="85" zoomScaleNormal="85" workbookViewId="0"/>
  </sheetViews>
  <sheetFormatPr defaultRowHeight="15" x14ac:dyDescent="0.3"/>
  <cols>
    <col min="1" max="1" width="10.7109375" customWidth="1"/>
    <col min="2" max="2" width="35.7109375" customWidth="1"/>
    <col min="3" max="3" width="30.7109375" customWidth="1"/>
    <col min="4" max="4" width="35.7109375" customWidth="1"/>
    <col min="5" max="5" width="9.7109375" customWidth="1"/>
    <col min="6" max="6" width="10.7109375" customWidth="1"/>
  </cols>
  <sheetData>
    <row r="1" spans="1:7" x14ac:dyDescent="0.3">
      <c r="A1" s="3" t="s">
        <v>14</v>
      </c>
      <c r="B1" s="3" t="s">
        <v>18</v>
      </c>
      <c r="C1" s="3" t="s">
        <v>9</v>
      </c>
      <c r="D1" s="3" t="s">
        <v>15</v>
      </c>
      <c r="E1" s="3" t="s">
        <v>16</v>
      </c>
      <c r="F1" s="3" t="s">
        <v>19</v>
      </c>
      <c r="G1" s="3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"/>
  <sheetViews>
    <sheetView workbookViewId="0"/>
  </sheetViews>
  <sheetFormatPr defaultRowHeight="15" x14ac:dyDescent="0.3"/>
  <cols>
    <col min="1" max="1" width="15.7109375" customWidth="1"/>
    <col min="2" max="13" width="11.7109375" customWidth="1"/>
  </cols>
  <sheetData>
    <row r="1" spans="1:22" x14ac:dyDescent="0.3">
      <c r="A1" s="7"/>
      <c r="E1" s="7"/>
      <c r="F1" s="7"/>
      <c r="G1" s="7"/>
      <c r="H1" s="7"/>
      <c r="I1" s="7"/>
      <c r="J1" s="7"/>
      <c r="K1" s="7"/>
      <c r="L1" s="7"/>
      <c r="M1" s="7"/>
    </row>
    <row r="2" spans="1:22" x14ac:dyDescent="0.3">
      <c r="A2" s="37" t="s">
        <v>111</v>
      </c>
      <c r="B2" s="42" t="e">
        <f t="shared" ref="B2:M2" si="0">IF(COUNT(B5:B99443)=0,"", KURT(B5:B99443))</f>
        <v>#DIV/0!</v>
      </c>
      <c r="C2" s="42" t="e">
        <f t="shared" si="0"/>
        <v>#DIV/0!</v>
      </c>
      <c r="D2" s="42" t="e">
        <f t="shared" si="0"/>
        <v>#DIV/0!</v>
      </c>
      <c r="E2" s="42" t="e">
        <f t="shared" si="0"/>
        <v>#DIV/0!</v>
      </c>
      <c r="F2" s="42" t="e">
        <f t="shared" si="0"/>
        <v>#DIV/0!</v>
      </c>
      <c r="G2" s="42" t="e">
        <f t="shared" si="0"/>
        <v>#DIV/0!</v>
      </c>
      <c r="H2" s="42" t="e">
        <f t="shared" si="0"/>
        <v>#DIV/0!</v>
      </c>
      <c r="I2" s="42" t="e">
        <f t="shared" si="0"/>
        <v>#DIV/0!</v>
      </c>
      <c r="J2" s="42" t="e">
        <f t="shared" si="0"/>
        <v>#DIV/0!</v>
      </c>
      <c r="K2" s="42" t="e">
        <f t="shared" si="0"/>
        <v>#DIV/0!</v>
      </c>
      <c r="L2" s="42" t="str">
        <f t="shared" si="0"/>
        <v/>
      </c>
      <c r="M2" s="43" t="str">
        <f t="shared" si="0"/>
        <v/>
      </c>
      <c r="T2" s="44">
        <f>Results!O4</f>
        <v>0</v>
      </c>
      <c r="U2" s="44">
        <f>Results!O3</f>
        <v>1</v>
      </c>
      <c r="V2" s="44">
        <f>Results!O5</f>
        <v>-1</v>
      </c>
    </row>
    <row r="3" spans="1:22" x14ac:dyDescent="0.3">
      <c r="A3" s="39" t="s">
        <v>103</v>
      </c>
      <c r="B3" s="40" t="s">
        <v>112</v>
      </c>
      <c r="C3" s="40" t="s">
        <v>112</v>
      </c>
      <c r="D3" s="40" t="s">
        <v>104</v>
      </c>
      <c r="E3" s="40" t="s">
        <v>104</v>
      </c>
      <c r="F3" s="40" t="s">
        <v>105</v>
      </c>
      <c r="G3" s="40" t="s">
        <v>105</v>
      </c>
      <c r="H3" s="40" t="s">
        <v>106</v>
      </c>
      <c r="I3" s="40" t="s">
        <v>106</v>
      </c>
      <c r="J3" s="40" t="s">
        <v>107</v>
      </c>
      <c r="K3" s="40" t="s">
        <v>107</v>
      </c>
      <c r="L3" s="40" t="s">
        <v>108</v>
      </c>
      <c r="M3" s="41" t="s">
        <v>108</v>
      </c>
    </row>
    <row r="4" spans="1:22" x14ac:dyDescent="0.3">
      <c r="A4" s="37" t="str">
        <f>"item count=" &amp; COUNTA(A5:A99999)</f>
        <v>item count=1</v>
      </c>
      <c r="B4" s="93" t="s">
        <v>64</v>
      </c>
      <c r="C4" s="40" t="s">
        <v>65</v>
      </c>
      <c r="D4" s="40" t="s">
        <v>109</v>
      </c>
      <c r="E4" s="40" t="s">
        <v>110</v>
      </c>
      <c r="F4" s="40" t="s">
        <v>109</v>
      </c>
      <c r="G4" s="40" t="s">
        <v>110</v>
      </c>
      <c r="H4" s="40" t="s">
        <v>109</v>
      </c>
      <c r="I4" s="40" t="s">
        <v>110</v>
      </c>
      <c r="J4" s="40" t="s">
        <v>109</v>
      </c>
      <c r="K4" s="40" t="s">
        <v>110</v>
      </c>
      <c r="L4" s="40" t="s">
        <v>109</v>
      </c>
      <c r="M4" s="41" t="s">
        <v>110</v>
      </c>
    </row>
    <row r="5" spans="1:22" x14ac:dyDescent="0.3">
      <c r="A5" s="36">
        <v>603777657</v>
      </c>
      <c r="B5">
        <f>IF((COUNTIFS(RawData!A4:A69521,A5,RawData!G4:G69521,$T$2)+COUNTIFS(RawData!A4:A69521,A5,RawData!G4:G69521,$U$2))=0,"", COUNTIFS(RawData!A4:A69521,A5,RawData!G4:G69521,$T$2)/(COUNTIFS(RawData!A4:A69521,A5,RawData!G4:G69521,$T$2)+COUNTIFS(RawData!A4:A69521,A5,RawData!G4:G69521,$U$2)))</f>
        <v>0.8571428571428571</v>
      </c>
      <c r="C5">
        <f>IF((COUNTIFS(RawData!A4:A69521,A5,RawData!G4:G69521,$T$2)+COUNTIFS(RawData!A4:A69521,A5,RawData!G4:G69521,$V$2))=0,"",COUNTIFS(RawData!A4:A69521,A5,RawData!G4:G69521,$T$2)/(COUNTIFS(RawData!A4:A69521,A5,RawData!G4:G69521,$T$2)+COUNTIFS(RawData!A4:A69521,A5,RawData!G4:G69521,$V$2)))</f>
        <v>0.96</v>
      </c>
      <c r="D5">
        <f>IF((COUNTIFS(RawData!$A$4:$A$69521,$A5,RawData!$G$4:$G$69521,$T$2,RawData!$H$4:$H$69521,1)+COUNTIFS(RawData!$A$4:$A$69521,$A5,RawData!$G$4:$G$69521,$U$2,RawData!$H$4:$H$69521,1))=0,"",COUNTIFS(RawData!$A$4:$A$69521,$A5,RawData!$G$4:$G$69521,$T$2,RawData!$H$4:$H$69521,1)/(COUNTIFS(RawData!$A$4:$A$69521,$A5,RawData!$G$4:$G$69521,$T$2,RawData!$H$4:$H$69521,1)+COUNTIFS(RawData!$A$4:$A$69521,$A5,RawData!$G$4:$G$69521,$U$2,RawData!$H$4:$H$69521,1)))</f>
        <v>1</v>
      </c>
      <c r="E5">
        <f>IF((COUNTIFS(RawData!$A$4:$A$69521,$A5,RawData!$G$4:$G$69521,$T$2,RawData!$H$4:$H$69521,"1")+COUNTIFS(RawData!$A$4:$A$69521,$A5,RawData!$G$4:$G$69521,$V$2,RawData!$H$4:$H$69521,"1"))=0,"",COUNTIFS(RawData!$A$4:$A$69521,$A5,RawData!$G$4:$G$69521,$T$2,RawData!$H$4:$H$69521,"1")/(COUNTIFS(RawData!$A$4:$A$69521,$A5,RawData!$G$4:$G$69521,$T$2,RawData!$H$4:$H$69521,"1")+COUNTIFS(RawData!$A$4:$A$69521,$A5,RawData!$G$4:$G$69521,$V$2,RawData!$H$4:$H$69521,"1")))</f>
        <v>1</v>
      </c>
      <c r="F5">
        <f>IF((COUNTIFS(RawData!$A$4:$A$69521,$A5,RawData!$G$4:$G$69521,$T$2,RawData!$D$4:$D$69521,4)+COUNTIFS(RawData!$A$4:$A$69521,$A5,RawData!$G$4:$G$69521,$U$2,RawData!$D$4:$D$69521,4))=0,"",COUNTIFS(RawData!$A$4:$A$69521,$A5,RawData!$G$4:$G$69521,$T$2,RawData!$D$4:$D$69521,4)/(COUNTIFS(RawData!$A$4:$A$69521,$A5,RawData!$G$4:$G$69521,$T$2,RawData!$D$4:$D$69521,4)+COUNTIFS(RawData!$A$4:$A$69521,$A5,RawData!$G$4:$G$69521,$U$2,RawData!$D$4:$D$69521,4)))</f>
        <v>0.8</v>
      </c>
      <c r="G5">
        <f>IF((COUNTIFS(RawData!$A$4:$A$69521,$A5,RawData!$G$4:$G$69521,$T$2,RawData!$D$4:$D$69521,"4")+COUNTIFS(RawData!$A$4:$A$69521,$A5,RawData!$G$4:$G$69521,$V$2,RawData!$D$4:$D$69521,"4"))=0,"",COUNTIFS(RawData!$A$4:$A$69521,$A5,RawData!$G$4:$G$69521,$T$2,RawData!$D$4:$D$69521,"4")/(COUNTIFS(RawData!$A$4:$A$69521,$A5,RawData!$G$4:$G$69521,$T$2,RawData!$D$4:$D$69521,"4")+COUNTIFS(RawData!$A$4:$A$69521,$A5,RawData!$G$4:$G$69521,$V$2,RawData!$D$4:$D$69521,"4")))</f>
        <v>1</v>
      </c>
      <c r="H5">
        <f>IF((COUNTIFS(RawData!$A$4:$A$69521,$A5,RawData!$G$4:$G$69521,$T$2,RawData!$D$4:$D$69521,3)+COUNTIFS(RawData!$A$4:$A$69521,$A5,RawData!$G$4:$G$69521,$U$2,RawData!$D$4:$D$69521,3))=0,"",COUNTIFS(RawData!$A$4:$A$69521,$A5,RawData!$G$4:$G$69521,$T$2,RawData!$D$4:$D$69521,3)/(COUNTIFS(RawData!$A$4:$A$69521,$A5,RawData!$G$4:$G$69521,$T$2,RawData!$D$4:$D$69521,3)+COUNTIFS(RawData!$A$4:$A$69521,$A5,RawData!$G$4:$G$69521,$U$2,RawData!$D$4:$D$69521,3)))</f>
        <v>1</v>
      </c>
      <c r="I5">
        <f>IF((COUNTIFS(RawData!$A$4:$A$69521,$A5,RawData!$G$4:$G$69521,$T$2,RawData!$D$4:$D$69521,"3")+COUNTIFS(RawData!$A$4:$A$69521,$A5,RawData!$G$4:$G$69521,$V$2,RawData!$D$4:$D$69521,"3"))=0,"",COUNTIFS(RawData!$A$4:$A$69521,$A5,RawData!$G$4:$G$69521,$T$2,RawData!$D$4:$D$69521,"3")/(COUNTIFS(RawData!$A$4:$A$69521,$A5,RawData!$G$4:$G$69521,$T$2,RawData!$D$4:$D$69521,"3")+COUNTIFS(RawData!$A$4:$A$69521,$A5,RawData!$G$4:$G$69521,$V$2,RawData!$D$4:$D$69521,"3")))</f>
        <v>1</v>
      </c>
      <c r="J5">
        <f>IF((COUNTIFS(RawData!$A$4:$A$69521,$A5,RawData!$G$4:$G$69521,$T$2,RawData!$D$4:$D$69521,5)+COUNTIFS(RawData!$A$4:$A$69521,$A5,RawData!$G$4:$G$69521,$U$2,RawData!$D$4:$D$69521,5))=0,"",COUNTIFS(RawData!$A$4:$A$69521,$A5,RawData!$G$4:$G$69521,$T$2,RawData!$D$4:$D$69521,5)/(COUNTIFS(RawData!$A$4:$A$69521,$A5,RawData!$G$4:$G$69521,$T$2,RawData!$D$4:$D$69521,5)+COUNTIFS(RawData!$A$4:$A$69521,$A5,RawData!$G$4:$G$69521,$U$2,RawData!$D$4:$D$69521,5)))</f>
        <v>0.77777777777777779</v>
      </c>
      <c r="K5">
        <f>IF((COUNTIFS(RawData!$A$4:$A$69521,$A5,RawData!$G$4:$G$69521,$T$2,RawData!$D$4:$D$69521,"5")+COUNTIFS(RawData!$A$4:$A$69521,$A5,RawData!$G$4:$G$69521,$V$2,RawData!$D$4:$D$69521,"5"))=0,"",COUNTIFS(RawData!$A$4:$A$69521,$A5,RawData!$G$4:$G$69521,$T$2,RawData!$D$4:$D$69521,"5")/(COUNTIFS(RawData!$A$4:$A$69521,$A5,RawData!$G$4:$G$69521,$T$2,RawData!$D$4:$D$69521,"5")+COUNTIFS(RawData!$A$4:$A$69521,$A5,RawData!$G$4:$G$69521,$V$2,RawData!$D$4:$D$69521,"5")))</f>
        <v>0.875</v>
      </c>
      <c r="L5" t="str">
        <f>IF((COUNTIFS(RawData!$A$4:$A$69521,$A5,RawData!$G$4:$G$69521,$T$2,RawData!$D$4:$D$69521,6)+COUNTIFS(RawData!$A$4:$A$69521,$A5,RawData!$G$4:$G$69521,$U$2,RawData!$D$4:$D$69521,6))=0,"",COUNTIFS(RawData!$A$4:$A$69521,$A5,RawData!$G$4:$G$69521,$T$2,RawData!$D$4:$D$69521,6)/(COUNTIFS(RawData!$A$4:$A$69521,$A5,RawData!$G$4:$G$69521,$T$2,RawData!$D$4:$D$69521,6)+COUNTIFS(RawData!$A$4:$A$69521,$A5,RawData!$G$4:$G$69521,$U$2,RawData!$D$4:$D$69521,6)))</f>
        <v/>
      </c>
      <c r="M5" t="str">
        <f>IF((COUNTIFS(RawData!$A$4:$A$69521,$A5,RawData!$G$4:$G$69521,$T$2,RawData!$D$4:$D$69521,"6")+COUNTIFS(RawData!$A$4:$A$69521,$A5,RawData!$G$4:$G$69521,$V$2,RawData!$D$4:$D$69521,"6"))=0,"",COUNTIFS(RawData!$A$4:$A$69521,$A5,RawData!$G$4:$G$69521,$T$2,RawData!$D$4:$D$69521,"6")/(COUNTIFS(RawData!$A$4:$A$69521,$A5,RawData!$G$4:$G$69521,$T$2,RawData!$D$4:$D$69521,"6")+COUNTIFS(RawData!$A$4:$A$69521,$A5,RawData!$G$4:$G$69521,$V$2,RawData!$D$4:$D$69521,"6")))</f>
        <v/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8"/>
  <sheetViews>
    <sheetView workbookViewId="0"/>
  </sheetViews>
  <sheetFormatPr defaultRowHeight="15" x14ac:dyDescent="0.3"/>
  <cols>
    <col min="1" max="1" width="30.28515625" bestFit="1" customWidth="1"/>
  </cols>
  <sheetData>
    <row r="1" spans="1:11" ht="15.75" x14ac:dyDescent="0.3">
      <c r="A1" s="45" t="s">
        <v>22</v>
      </c>
      <c r="B1" s="45" t="s">
        <v>53</v>
      </c>
      <c r="C1" s="45" t="s">
        <v>113</v>
      </c>
      <c r="D1" s="45" t="s">
        <v>54</v>
      </c>
      <c r="E1" s="45"/>
      <c r="F1" s="45" t="s">
        <v>73</v>
      </c>
      <c r="G1" s="45" t="s">
        <v>74</v>
      </c>
      <c r="H1" s="45"/>
      <c r="I1" s="46" t="s">
        <v>114</v>
      </c>
      <c r="J1" s="45"/>
      <c r="K1" s="45"/>
    </row>
    <row r="2" spans="1:11" ht="15.75" x14ac:dyDescent="0.3">
      <c r="A2" s="45"/>
      <c r="B2" s="45">
        <v>0</v>
      </c>
      <c r="C2" s="45">
        <v>1</v>
      </c>
      <c r="D2" s="45">
        <v>-1</v>
      </c>
      <c r="E2" s="45"/>
      <c r="F2" s="45"/>
      <c r="G2" s="45"/>
      <c r="H2" s="45"/>
      <c r="I2" s="45"/>
      <c r="J2" s="45"/>
      <c r="K2" s="45"/>
    </row>
    <row r="3" spans="1:11" ht="15.75" x14ac:dyDescent="0.3">
      <c r="A3" s="47" t="s">
        <v>115</v>
      </c>
      <c r="B3" s="7">
        <f>SUM(B4:B58)</f>
        <v>4</v>
      </c>
      <c r="C3" s="7">
        <f>SUM(C4:C58)</f>
        <v>1</v>
      </c>
      <c r="D3" s="7">
        <f>SUM(D4:D58)</f>
        <v>0</v>
      </c>
      <c r="E3" s="7"/>
      <c r="F3" s="48">
        <f t="shared" ref="F3:F34" si="0">IF(SUM(B3,C3)&gt;0,B3/(B3+C3),"")</f>
        <v>0.8</v>
      </c>
      <c r="G3" s="48">
        <f t="shared" ref="G3:G34" si="1">IF(SUM(D3,B3)&gt;0,B3/(B3+D3),"")</f>
        <v>1</v>
      </c>
      <c r="H3" s="7"/>
      <c r="I3" s="49"/>
      <c r="J3" s="13"/>
      <c r="K3" s="50"/>
    </row>
    <row r="4" spans="1:11" ht="15.75" x14ac:dyDescent="0.3">
      <c r="A4" s="7" t="s">
        <v>116</v>
      </c>
      <c r="B4" s="7">
        <f>COUNTIFS(RawData!$F$5:$F$947734,$A4,RawData!$G$5:$G$947734,B$2)</f>
        <v>1</v>
      </c>
      <c r="C4" s="7">
        <f>COUNTIFS(RawData!$F$5:$F$947734,$A4,RawData!$G$5:$G$947734,C$2)</f>
        <v>0</v>
      </c>
      <c r="D4" s="7">
        <f>COUNTIFS(RawData!$F$5:$F$947734,$A4,RawData!$G$5:$G$947734,D$2)</f>
        <v>0</v>
      </c>
      <c r="E4" s="7"/>
      <c r="F4" s="48">
        <f t="shared" si="0"/>
        <v>1</v>
      </c>
      <c r="G4" s="48">
        <f t="shared" si="1"/>
        <v>1</v>
      </c>
      <c r="H4" s="7"/>
      <c r="I4" s="51">
        <v>0.9</v>
      </c>
      <c r="J4" s="52">
        <v>0.85</v>
      </c>
      <c r="K4" s="53">
        <v>0.84399999999999997</v>
      </c>
    </row>
    <row r="5" spans="1:11" ht="15.75" x14ac:dyDescent="0.3">
      <c r="A5" t="s">
        <v>117</v>
      </c>
      <c r="B5" s="7">
        <f>COUNTIFS(RawData!$F$5:$F$947734,$A5,RawData!$G$5:$G$947734,B$2)</f>
        <v>0</v>
      </c>
      <c r="C5" s="7">
        <f>COUNTIFS(RawData!$F$5:$F$947734,$A5,RawData!$G$5:$G$947734,C$2)</f>
        <v>0</v>
      </c>
      <c r="D5" s="7">
        <f>COUNTIFS(RawData!$F$5:$F$947734,$A5,RawData!$G$5:$G$947734,D$2)</f>
        <v>0</v>
      </c>
      <c r="E5" s="7"/>
      <c r="F5" s="48" t="str">
        <f t="shared" si="0"/>
        <v/>
      </c>
      <c r="G5" s="48" t="str">
        <f t="shared" si="1"/>
        <v/>
      </c>
    </row>
    <row r="6" spans="1:11" ht="15.75" x14ac:dyDescent="0.3">
      <c r="A6" t="s">
        <v>118</v>
      </c>
      <c r="B6" s="7">
        <f>COUNTIFS(RawData!$F$5:$F$947734,$A6,RawData!$G$5:$G$947734,B$2)</f>
        <v>0</v>
      </c>
      <c r="C6" s="7">
        <f>COUNTIFS(RawData!$F$5:$F$947734,$A6,RawData!$G$5:$G$947734,C$2)</f>
        <v>0</v>
      </c>
      <c r="D6" s="7">
        <f>COUNTIFS(RawData!$F$5:$F$947734,$A6,RawData!$G$5:$G$947734,D$2)</f>
        <v>0</v>
      </c>
      <c r="E6" s="7"/>
      <c r="F6" s="48" t="str">
        <f t="shared" si="0"/>
        <v/>
      </c>
      <c r="G6" s="48" t="str">
        <f t="shared" si="1"/>
        <v/>
      </c>
    </row>
    <row r="7" spans="1:11" ht="15.75" x14ac:dyDescent="0.3">
      <c r="A7" t="s">
        <v>119</v>
      </c>
      <c r="B7" s="7">
        <f>COUNTIFS(RawData!$F$5:$F$947734,$A7,RawData!$G$5:$G$947734,B$2)</f>
        <v>0</v>
      </c>
      <c r="C7" s="7">
        <f>COUNTIFS(RawData!$F$5:$F$947734,$A7,RawData!$G$5:$G$947734,C$2)</f>
        <v>0</v>
      </c>
      <c r="D7" s="7">
        <f>COUNTIFS(RawData!$F$5:$F$947734,$A7,RawData!$G$5:$G$947734,D$2)</f>
        <v>0</v>
      </c>
      <c r="E7" s="7"/>
      <c r="F7" s="48" t="str">
        <f t="shared" si="0"/>
        <v/>
      </c>
      <c r="G7" s="48" t="str">
        <f t="shared" si="1"/>
        <v/>
      </c>
    </row>
    <row r="8" spans="1:11" ht="15.75" x14ac:dyDescent="0.3">
      <c r="A8" t="s">
        <v>120</v>
      </c>
      <c r="B8" s="7">
        <f>COUNTIFS(RawData!$F$5:$F$947734,$A8,RawData!$G$5:$G$947734,B$2)</f>
        <v>0</v>
      </c>
      <c r="C8" s="7">
        <f>COUNTIFS(RawData!$F$5:$F$947734,$A8,RawData!$G$5:$G$947734,C$2)</f>
        <v>0</v>
      </c>
      <c r="D8" s="7">
        <f>COUNTIFS(RawData!$F$5:$F$947734,$A8,RawData!$G$5:$G$947734,D$2)</f>
        <v>0</v>
      </c>
      <c r="E8" s="7"/>
      <c r="F8" s="48" t="str">
        <f t="shared" si="0"/>
        <v/>
      </c>
      <c r="G8" s="48" t="str">
        <f t="shared" si="1"/>
        <v/>
      </c>
    </row>
    <row r="9" spans="1:11" ht="15.75" x14ac:dyDescent="0.3">
      <c r="A9" t="s">
        <v>121</v>
      </c>
      <c r="B9" s="7">
        <f>COUNTIFS(RawData!$F$5:$F$947734,$A9,RawData!$G$5:$G$947734,B$2)</f>
        <v>0</v>
      </c>
      <c r="C9" s="7">
        <f>COUNTIFS(RawData!$F$5:$F$947734,$A9,RawData!$G$5:$G$947734,C$2)</f>
        <v>0</v>
      </c>
      <c r="D9" s="7">
        <f>COUNTIFS(RawData!$F$5:$F$947734,$A9,RawData!$G$5:$G$947734,D$2)</f>
        <v>0</v>
      </c>
      <c r="E9" s="7"/>
      <c r="F9" s="48" t="str">
        <f t="shared" si="0"/>
        <v/>
      </c>
      <c r="G9" s="48" t="str">
        <f t="shared" si="1"/>
        <v/>
      </c>
    </row>
    <row r="10" spans="1:11" ht="15.75" x14ac:dyDescent="0.3">
      <c r="A10" t="s">
        <v>122</v>
      </c>
      <c r="B10" s="7">
        <f>COUNTIFS(RawData!$F$5:$F$947734,$A10,RawData!$G$5:$G$947734,B$2)</f>
        <v>0</v>
      </c>
      <c r="C10" s="7">
        <f>COUNTIFS(RawData!$F$5:$F$947734,$A10,RawData!$G$5:$G$947734,C$2)</f>
        <v>0</v>
      </c>
      <c r="D10" s="7">
        <f>COUNTIFS(RawData!$F$5:$F$947734,$A10,RawData!$G$5:$G$947734,D$2)</f>
        <v>0</v>
      </c>
      <c r="E10" s="7"/>
      <c r="F10" s="48" t="str">
        <f t="shared" si="0"/>
        <v/>
      </c>
      <c r="G10" s="48" t="str">
        <f t="shared" si="1"/>
        <v/>
      </c>
    </row>
    <row r="11" spans="1:11" ht="15.75" x14ac:dyDescent="0.3">
      <c r="A11" t="s">
        <v>123</v>
      </c>
      <c r="B11" s="7">
        <f>COUNTIFS(RawData!$F$5:$F$947734,$A11,RawData!$G$5:$G$947734,B$2)</f>
        <v>0</v>
      </c>
      <c r="C11" s="7">
        <f>COUNTIFS(RawData!$F$5:$F$947734,$A11,RawData!$G$5:$G$947734,C$2)</f>
        <v>0</v>
      </c>
      <c r="D11" s="7">
        <f>COUNTIFS(RawData!$F$5:$F$947734,$A11,RawData!$G$5:$G$947734,D$2)</f>
        <v>0</v>
      </c>
      <c r="E11" s="7"/>
      <c r="F11" s="48" t="str">
        <f t="shared" si="0"/>
        <v/>
      </c>
      <c r="G11" s="48" t="str">
        <f t="shared" si="1"/>
        <v/>
      </c>
    </row>
    <row r="12" spans="1:11" ht="15.75" x14ac:dyDescent="0.3">
      <c r="A12" t="s">
        <v>124</v>
      </c>
      <c r="B12" s="7">
        <f>COUNTIFS(RawData!$F$5:$F$947734,$A12,RawData!$G$5:$G$947734,B$2)</f>
        <v>0</v>
      </c>
      <c r="C12" s="7">
        <f>COUNTIFS(RawData!$F$5:$F$947734,$A12,RawData!$G$5:$G$947734,C$2)</f>
        <v>0</v>
      </c>
      <c r="D12" s="7">
        <f>COUNTIFS(RawData!$F$5:$F$947734,$A12,RawData!$G$5:$G$947734,D$2)</f>
        <v>0</v>
      </c>
      <c r="E12" s="7"/>
      <c r="F12" s="48" t="str">
        <f t="shared" si="0"/>
        <v/>
      </c>
      <c r="G12" s="48" t="str">
        <f t="shared" si="1"/>
        <v/>
      </c>
    </row>
    <row r="13" spans="1:11" ht="15.75" x14ac:dyDescent="0.3">
      <c r="A13" t="s">
        <v>125</v>
      </c>
      <c r="B13" s="7">
        <f>COUNTIFS(RawData!$F$5:$F$947734,$A13,RawData!$G$5:$G$947734,B$2)</f>
        <v>0</v>
      </c>
      <c r="C13" s="7">
        <f>COUNTIFS(RawData!$F$5:$F$947734,$A13,RawData!$G$5:$G$947734,C$2)</f>
        <v>0</v>
      </c>
      <c r="D13" s="7">
        <f>COUNTIFS(RawData!$F$5:$F$947734,$A13,RawData!$G$5:$G$947734,D$2)</f>
        <v>0</v>
      </c>
      <c r="E13" s="7"/>
      <c r="F13" s="48" t="str">
        <f t="shared" si="0"/>
        <v/>
      </c>
      <c r="G13" s="48" t="str">
        <f t="shared" si="1"/>
        <v/>
      </c>
    </row>
    <row r="14" spans="1:11" ht="15.75" x14ac:dyDescent="0.3">
      <c r="A14" t="s">
        <v>126</v>
      </c>
      <c r="B14" s="7">
        <f>COUNTIFS(RawData!$F$5:$F$947734,$A14,RawData!$G$5:$G$947734,B$2)</f>
        <v>0</v>
      </c>
      <c r="C14" s="7">
        <f>COUNTIFS(RawData!$F$5:$F$947734,$A14,RawData!$G$5:$G$947734,C$2)</f>
        <v>0</v>
      </c>
      <c r="D14" s="7">
        <f>COUNTIFS(RawData!$F$5:$F$947734,$A14,RawData!$G$5:$G$947734,D$2)</f>
        <v>0</v>
      </c>
      <c r="E14" s="7"/>
      <c r="F14" s="48" t="str">
        <f t="shared" si="0"/>
        <v/>
      </c>
      <c r="G14" s="48" t="str">
        <f t="shared" si="1"/>
        <v/>
      </c>
    </row>
    <row r="15" spans="1:11" ht="15.75" x14ac:dyDescent="0.3">
      <c r="A15" t="s">
        <v>127</v>
      </c>
      <c r="B15" s="7">
        <f>COUNTIFS(RawData!$F$5:$F$947734,$A15,RawData!$G$5:$G$947734,B$2)</f>
        <v>0</v>
      </c>
      <c r="C15" s="7">
        <f>COUNTIFS(RawData!$F$5:$F$947734,$A15,RawData!$G$5:$G$947734,C$2)</f>
        <v>0</v>
      </c>
      <c r="D15" s="7">
        <f>COUNTIFS(RawData!$F$5:$F$947734,$A15,RawData!$G$5:$G$947734,D$2)</f>
        <v>0</v>
      </c>
      <c r="E15" s="7"/>
      <c r="F15" s="48" t="str">
        <f t="shared" si="0"/>
        <v/>
      </c>
      <c r="G15" s="48" t="str">
        <f t="shared" si="1"/>
        <v/>
      </c>
    </row>
    <row r="16" spans="1:11" ht="15.75" x14ac:dyDescent="0.3">
      <c r="A16" t="s">
        <v>128</v>
      </c>
      <c r="B16" s="7">
        <f>COUNTIFS(RawData!$F$5:$F$947734,$A16,RawData!$G$5:$G$947734,B$2)</f>
        <v>0</v>
      </c>
      <c r="C16" s="7">
        <f>COUNTIFS(RawData!$F$5:$F$947734,$A16,RawData!$G$5:$G$947734,C$2)</f>
        <v>1</v>
      </c>
      <c r="D16" s="7">
        <f>COUNTIFS(RawData!$F$5:$F$947734,$A16,RawData!$G$5:$G$947734,D$2)</f>
        <v>0</v>
      </c>
      <c r="E16" s="7"/>
      <c r="F16" s="48">
        <f t="shared" si="0"/>
        <v>0</v>
      </c>
      <c r="G16" s="48" t="str">
        <f t="shared" si="1"/>
        <v/>
      </c>
    </row>
    <row r="17" spans="1:7" ht="15.75" x14ac:dyDescent="0.3">
      <c r="A17" t="s">
        <v>129</v>
      </c>
      <c r="B17" s="7">
        <f>COUNTIFS(RawData!$F$5:$F$947734,$A17,RawData!$G$5:$G$947734,B$2)</f>
        <v>1</v>
      </c>
      <c r="C17" s="7">
        <f>COUNTIFS(RawData!$F$5:$F$947734,$A17,RawData!$G$5:$G$947734,C$2)</f>
        <v>0</v>
      </c>
      <c r="D17" s="7">
        <f>COUNTIFS(RawData!$F$5:$F$947734,$A17,RawData!$G$5:$G$947734,D$2)</f>
        <v>0</v>
      </c>
      <c r="E17" s="7"/>
      <c r="F17" s="48">
        <f t="shared" si="0"/>
        <v>1</v>
      </c>
      <c r="G17" s="48">
        <f t="shared" si="1"/>
        <v>1</v>
      </c>
    </row>
    <row r="18" spans="1:7" ht="15.75" x14ac:dyDescent="0.3">
      <c r="A18" t="s">
        <v>130</v>
      </c>
      <c r="B18" s="7">
        <f>COUNTIFS(RawData!$F$5:$F$947734,$A18,RawData!$G$5:$G$947734,B$2)</f>
        <v>0</v>
      </c>
      <c r="C18" s="7">
        <f>COUNTIFS(RawData!$F$5:$F$947734,$A18,RawData!$G$5:$G$947734,C$2)</f>
        <v>0</v>
      </c>
      <c r="D18" s="7">
        <f>COUNTIFS(RawData!$F$5:$F$947734,$A18,RawData!$G$5:$G$947734,D$2)</f>
        <v>0</v>
      </c>
      <c r="E18" s="7"/>
      <c r="F18" s="48" t="str">
        <f t="shared" si="0"/>
        <v/>
      </c>
      <c r="G18" s="48" t="str">
        <f t="shared" si="1"/>
        <v/>
      </c>
    </row>
    <row r="19" spans="1:7" ht="15.75" x14ac:dyDescent="0.3">
      <c r="A19" t="s">
        <v>131</v>
      </c>
      <c r="B19" s="7">
        <f>COUNTIFS(RawData!$F$5:$F$947734,$A19,RawData!$G$5:$G$947734,B$2)</f>
        <v>0</v>
      </c>
      <c r="C19" s="7">
        <f>COUNTIFS(RawData!$F$5:$F$947734,$A19,RawData!$G$5:$G$947734,C$2)</f>
        <v>0</v>
      </c>
      <c r="D19" s="7">
        <f>COUNTIFS(RawData!$F$5:$F$947734,$A19,RawData!$G$5:$G$947734,D$2)</f>
        <v>0</v>
      </c>
      <c r="E19" s="7"/>
      <c r="F19" s="48" t="str">
        <f t="shared" si="0"/>
        <v/>
      </c>
      <c r="G19" s="48" t="str">
        <f t="shared" si="1"/>
        <v/>
      </c>
    </row>
    <row r="20" spans="1:7" ht="15.75" x14ac:dyDescent="0.3">
      <c r="A20" t="s">
        <v>132</v>
      </c>
      <c r="B20" s="7">
        <f>COUNTIFS(RawData!$F$5:$F$947734,$A20,RawData!$G$5:$G$947734,D$2,RawData!$D$5:$D$947734,4)</f>
        <v>0</v>
      </c>
      <c r="C20" s="78">
        <f>COUNTIFS(RawData!$F$5:$F$947734,$A20,RawData!$G$5:$G$947734,E$2,RawData!$D$5:$D$947734,4)</f>
        <v>0</v>
      </c>
      <c r="D20" s="78">
        <f>COUNTIFS(RawData!$F$5:$F$947734,$A20,RawData!$G$5:$G$947734,F$2,RawData!$D$5:$D$947734,4)</f>
        <v>0</v>
      </c>
      <c r="E20" s="7"/>
      <c r="F20" s="48" t="str">
        <f t="shared" si="0"/>
        <v/>
      </c>
      <c r="G20" s="48" t="str">
        <f t="shared" si="1"/>
        <v/>
      </c>
    </row>
    <row r="21" spans="1:7" ht="15.75" x14ac:dyDescent="0.3">
      <c r="A21" t="s">
        <v>133</v>
      </c>
      <c r="B21" s="7">
        <f>COUNTIFS(RawData!$F$5:$F$947734,$A21,RawData!$G$5:$G$947734,B$2)</f>
        <v>0</v>
      </c>
      <c r="C21" s="7">
        <f>COUNTIFS(RawData!$F$5:$F$947734,$A21,RawData!$G$5:$G$947734,C$2)</f>
        <v>0</v>
      </c>
      <c r="D21" s="7">
        <f>COUNTIFS(RawData!$F$5:$F$947734,$A21,RawData!$G$5:$G$947734,D$2)</f>
        <v>0</v>
      </c>
      <c r="E21" s="7"/>
      <c r="F21" s="48" t="str">
        <f t="shared" si="0"/>
        <v/>
      </c>
      <c r="G21" s="48" t="str">
        <f t="shared" si="1"/>
        <v/>
      </c>
    </row>
    <row r="22" spans="1:7" ht="15.75" x14ac:dyDescent="0.3">
      <c r="A22" t="s">
        <v>134</v>
      </c>
      <c r="B22" s="7">
        <f>COUNTIFS(RawData!$F$5:$F$947734,$A22,RawData!$G$5:$G$947734,B$2)</f>
        <v>0</v>
      </c>
      <c r="C22" s="7">
        <f>COUNTIFS(RawData!$F$5:$F$947734,$A22,RawData!$G$5:$G$947734,C$2)</f>
        <v>0</v>
      </c>
      <c r="D22" s="7">
        <f>COUNTIFS(RawData!$F$5:$F$947734,$A22,RawData!$G$5:$G$947734,D$2)</f>
        <v>0</v>
      </c>
      <c r="E22" s="7"/>
      <c r="F22" s="48" t="str">
        <f t="shared" si="0"/>
        <v/>
      </c>
      <c r="G22" s="48" t="str">
        <f t="shared" si="1"/>
        <v/>
      </c>
    </row>
    <row r="23" spans="1:7" ht="15.75" x14ac:dyDescent="0.3">
      <c r="A23" t="s">
        <v>135</v>
      </c>
      <c r="B23" s="7">
        <f>COUNTIFS(RawData!$F$5:$F$947734,$A23,RawData!$G$5:$G$947734,B$2)</f>
        <v>0</v>
      </c>
      <c r="C23" s="7">
        <f>COUNTIFS(RawData!$F$5:$F$947734,$A23,RawData!$G$5:$G$947734,C$2)</f>
        <v>0</v>
      </c>
      <c r="D23" s="7">
        <f>COUNTIFS(RawData!$F$5:$F$947734,$A23,RawData!$G$5:$G$947734,D$2)</f>
        <v>0</v>
      </c>
      <c r="E23" s="7"/>
      <c r="F23" s="48" t="str">
        <f t="shared" si="0"/>
        <v/>
      </c>
      <c r="G23" s="48" t="str">
        <f t="shared" si="1"/>
        <v/>
      </c>
    </row>
    <row r="24" spans="1:7" ht="15.75" x14ac:dyDescent="0.3">
      <c r="A24" t="s">
        <v>136</v>
      </c>
      <c r="B24" s="7">
        <f>COUNTIFS(RawData!$F$5:$F$947734,$A24,RawData!$G$5:$G$947734,B$2)</f>
        <v>0</v>
      </c>
      <c r="C24" s="7">
        <f>COUNTIFS(RawData!$F$5:$F$947734,$A24,RawData!$G$5:$G$947734,C$2)</f>
        <v>0</v>
      </c>
      <c r="D24" s="7">
        <f>COUNTIFS(RawData!$F$5:$F$947734,$A24,RawData!$G$5:$G$947734,D$2)</f>
        <v>0</v>
      </c>
      <c r="E24" s="7"/>
      <c r="F24" s="48" t="str">
        <f t="shared" si="0"/>
        <v/>
      </c>
      <c r="G24" s="48" t="str">
        <f t="shared" si="1"/>
        <v/>
      </c>
    </row>
    <row r="25" spans="1:7" ht="15.75" x14ac:dyDescent="0.3">
      <c r="A25" t="s">
        <v>137</v>
      </c>
      <c r="B25" s="7">
        <f>COUNTIFS(RawData!$F$5:$F$947734,$A25,RawData!$G$5:$G$947734,B$2)</f>
        <v>0</v>
      </c>
      <c r="C25" s="7">
        <f>COUNTIFS(RawData!$F$5:$F$947734,$A25,RawData!$G$5:$G$947734,C$2)</f>
        <v>0</v>
      </c>
      <c r="D25" s="7">
        <f>COUNTIFS(RawData!$F$5:$F$947734,$A25,RawData!$G$5:$G$947734,D$2)</f>
        <v>0</v>
      </c>
      <c r="E25" s="7"/>
      <c r="F25" s="48" t="str">
        <f t="shared" si="0"/>
        <v/>
      </c>
      <c r="G25" s="48" t="str">
        <f t="shared" si="1"/>
        <v/>
      </c>
    </row>
    <row r="26" spans="1:7" ht="15.75" x14ac:dyDescent="0.3">
      <c r="A26" t="s">
        <v>138</v>
      </c>
      <c r="B26" s="7">
        <f>COUNTIFS(RawData!$F$5:$F$947734,$A26,RawData!$G$5:$G$947734,B$2)</f>
        <v>0</v>
      </c>
      <c r="C26" s="7">
        <f>COUNTIFS(RawData!$F$5:$F$947734,$A26,RawData!$G$5:$G$947734,C$2)</f>
        <v>0</v>
      </c>
      <c r="D26" s="7">
        <f>COUNTIFS(RawData!$F$5:$F$947734,$A26,RawData!$G$5:$G$947734,D$2)</f>
        <v>0</v>
      </c>
      <c r="E26" s="7"/>
      <c r="F26" s="48" t="str">
        <f t="shared" si="0"/>
        <v/>
      </c>
      <c r="G26" s="48" t="str">
        <f t="shared" si="1"/>
        <v/>
      </c>
    </row>
    <row r="27" spans="1:7" ht="15.75" x14ac:dyDescent="0.3">
      <c r="A27" t="s">
        <v>139</v>
      </c>
      <c r="B27" s="7">
        <f>COUNTIFS(RawData!$F$5:$F$947734,$A27,RawData!$G$5:$G$947734,B$2)</f>
        <v>0</v>
      </c>
      <c r="C27" s="7">
        <f>COUNTIFS(RawData!$F$5:$F$947734,$A27,RawData!$G$5:$G$947734,C$2)</f>
        <v>0</v>
      </c>
      <c r="D27" s="7">
        <f>COUNTIFS(RawData!$F$5:$F$947734,$A27,RawData!$G$5:$G$947734,D$2)</f>
        <v>0</v>
      </c>
      <c r="E27" s="7"/>
      <c r="F27" s="48" t="str">
        <f t="shared" si="0"/>
        <v/>
      </c>
      <c r="G27" s="48" t="str">
        <f t="shared" si="1"/>
        <v/>
      </c>
    </row>
    <row r="28" spans="1:7" ht="15.75" x14ac:dyDescent="0.3">
      <c r="A28" t="s">
        <v>140</v>
      </c>
      <c r="B28" s="7">
        <f>COUNTIFS(RawData!$F$5:$F$947734,$A28,RawData!$G$5:$G$947734,B$2)</f>
        <v>0</v>
      </c>
      <c r="C28" s="7">
        <f>COUNTIFS(RawData!$F$5:$F$947734,$A28,RawData!$G$5:$G$947734,C$2)</f>
        <v>0</v>
      </c>
      <c r="D28" s="7">
        <f>COUNTIFS(RawData!$F$5:$F$947734,$A28,RawData!$G$5:$G$947734,D$2)</f>
        <v>0</v>
      </c>
      <c r="E28" s="7"/>
      <c r="F28" s="48" t="str">
        <f t="shared" si="0"/>
        <v/>
      </c>
      <c r="G28" s="48" t="str">
        <f t="shared" si="1"/>
        <v/>
      </c>
    </row>
    <row r="29" spans="1:7" ht="15.75" x14ac:dyDescent="0.3">
      <c r="A29" t="s">
        <v>141</v>
      </c>
      <c r="B29" s="7">
        <f>COUNTIFS(RawData!$F$5:$F$947734,$A29,RawData!$G$5:$G$947734,B$2)</f>
        <v>0</v>
      </c>
      <c r="C29" s="7">
        <f>COUNTIFS(RawData!$F$5:$F$947734,$A29,RawData!$G$5:$G$947734,C$2)</f>
        <v>0</v>
      </c>
      <c r="D29" s="7">
        <f>COUNTIFS(RawData!$F$5:$F$947734,$A29,RawData!$G$5:$G$947734,D$2)</f>
        <v>0</v>
      </c>
      <c r="E29" s="7"/>
      <c r="F29" s="48" t="str">
        <f t="shared" si="0"/>
        <v/>
      </c>
      <c r="G29" s="48" t="str">
        <f t="shared" si="1"/>
        <v/>
      </c>
    </row>
    <row r="30" spans="1:7" ht="15.75" x14ac:dyDescent="0.3">
      <c r="A30" t="s">
        <v>142</v>
      </c>
      <c r="B30" s="7">
        <f>COUNTIFS(RawData!$F$5:$F$947734,$A30,RawData!$G$5:$G$947734,B$2)</f>
        <v>0</v>
      </c>
      <c r="C30" s="7">
        <f>COUNTIFS(RawData!$F$5:$F$947734,$A30,RawData!$G$5:$G$947734,C$2)</f>
        <v>0</v>
      </c>
      <c r="D30" s="7">
        <f>COUNTIFS(RawData!$F$5:$F$947734,$A30,RawData!$G$5:$G$947734,D$2)</f>
        <v>0</v>
      </c>
      <c r="E30" s="7"/>
      <c r="F30" s="48" t="str">
        <f t="shared" si="0"/>
        <v/>
      </c>
      <c r="G30" s="48" t="str">
        <f t="shared" si="1"/>
        <v/>
      </c>
    </row>
    <row r="31" spans="1:7" ht="15.75" x14ac:dyDescent="0.3">
      <c r="A31" t="s">
        <v>143</v>
      </c>
      <c r="B31" s="7">
        <f>COUNTIFS(RawData!$F$5:$F$947734,$A31,RawData!$G$5:$G$947734,B$2)</f>
        <v>0</v>
      </c>
      <c r="C31" s="7">
        <f>COUNTIFS(RawData!$F$5:$F$947734,$A31,RawData!$G$5:$G$947734,C$2)</f>
        <v>0</v>
      </c>
      <c r="D31" s="7">
        <f>COUNTIFS(RawData!$F$5:$F$947734,$A31,RawData!$G$5:$G$947734,D$2)</f>
        <v>0</v>
      </c>
      <c r="E31" s="7"/>
      <c r="F31" s="48" t="str">
        <f t="shared" si="0"/>
        <v/>
      </c>
      <c r="G31" s="48" t="str">
        <f t="shared" si="1"/>
        <v/>
      </c>
    </row>
    <row r="32" spans="1:7" ht="15.75" x14ac:dyDescent="0.3">
      <c r="A32" t="s">
        <v>257</v>
      </c>
      <c r="B32" s="7">
        <f>COUNTIFS(RawData!$F$5:$F$947734,$A32,RawData!$G$5:$G$947734,B$2)</f>
        <v>0</v>
      </c>
      <c r="C32" s="7">
        <f>COUNTIFS(RawData!$F$5:$F$947734,$A32,RawData!$G$5:$G$947734,C$2)</f>
        <v>0</v>
      </c>
      <c r="D32" s="7">
        <f>COUNTIFS(RawData!$F$5:$F$947734,$A32,RawData!$G$5:$G$947734,D$2)</f>
        <v>0</v>
      </c>
      <c r="E32" s="7"/>
      <c r="F32" s="48" t="str">
        <f t="shared" si="0"/>
        <v/>
      </c>
      <c r="G32" s="48" t="str">
        <f t="shared" si="1"/>
        <v/>
      </c>
    </row>
    <row r="33" spans="1:9" ht="15.75" x14ac:dyDescent="0.3">
      <c r="A33" t="s">
        <v>256</v>
      </c>
      <c r="B33" s="7">
        <f>COUNTIFS(RawData!$F$5:$F$947734,$A33,RawData!$G$5:$G$947734,B$2)</f>
        <v>0</v>
      </c>
      <c r="C33" s="7">
        <f>COUNTIFS(RawData!$F$5:$F$947734,$A33,RawData!$G$5:$G$947734,C$2)</f>
        <v>0</v>
      </c>
      <c r="D33" s="7">
        <f>COUNTIFS(RawData!$F$5:$F$947734,$A33,RawData!$G$5:$G$947734,D$2)</f>
        <v>0</v>
      </c>
      <c r="E33" s="7"/>
      <c r="F33" s="48" t="str">
        <f t="shared" si="0"/>
        <v/>
      </c>
      <c r="G33" s="48" t="str">
        <f t="shared" si="1"/>
        <v/>
      </c>
    </row>
    <row r="34" spans="1:9" ht="15.75" x14ac:dyDescent="0.3">
      <c r="A34" t="s">
        <v>144</v>
      </c>
      <c r="B34" s="7">
        <f>COUNTIFS(RawData!$F$5:$F$947734,$A34,RawData!$G$5:$G$947734,B$2)</f>
        <v>0</v>
      </c>
      <c r="C34" s="7">
        <f>COUNTIFS(RawData!$F$5:$F$947734,$A34,RawData!$G$5:$G$947734,C$2)</f>
        <v>0</v>
      </c>
      <c r="D34" s="7">
        <f>COUNTIFS(RawData!$F$5:$F$947734,$A34,RawData!$G$5:$G$947734,D$2)</f>
        <v>0</v>
      </c>
      <c r="E34" s="7"/>
      <c r="F34" s="48" t="str">
        <f t="shared" si="0"/>
        <v/>
      </c>
      <c r="G34" s="48" t="str">
        <f t="shared" si="1"/>
        <v/>
      </c>
    </row>
    <row r="35" spans="1:9" ht="15.75" x14ac:dyDescent="0.3">
      <c r="A35" t="s">
        <v>145</v>
      </c>
      <c r="B35" s="7">
        <f>COUNTIFS(RawData!$F$5:$F$947734,$A35,RawData!$G$5:$G$947734,B$2)</f>
        <v>0</v>
      </c>
      <c r="C35" s="7">
        <f>COUNTIFS(RawData!$F$5:$F$947734,$A35,RawData!$G$5:$G$947734,C$2)</f>
        <v>0</v>
      </c>
      <c r="D35" s="7">
        <f>COUNTIFS(RawData!$F$5:$F$947734,$A35,RawData!$G$5:$G$947734,D$2)</f>
        <v>0</v>
      </c>
      <c r="E35" s="7"/>
      <c r="F35" s="48" t="str">
        <f t="shared" ref="F35:F58" si="2">IF(SUM(B35,C35)&gt;0,B35/(B35+C35),"")</f>
        <v/>
      </c>
      <c r="G35" s="48" t="str">
        <f t="shared" ref="G35:G58" si="3">IF(SUM(D35,B35)&gt;0,B35/(B35+D35),"")</f>
        <v/>
      </c>
    </row>
    <row r="36" spans="1:9" ht="15.75" x14ac:dyDescent="0.3">
      <c r="A36" t="s">
        <v>146</v>
      </c>
      <c r="B36" s="7">
        <f>COUNTIFS(RawData!$F$5:$F$947734,$A36,RawData!$G$5:$G$947734,B$2)</f>
        <v>0</v>
      </c>
      <c r="C36" s="7">
        <f>COUNTIFS(RawData!$F$5:$F$947734,$A36,RawData!$G$5:$G$947734,C$2)</f>
        <v>0</v>
      </c>
      <c r="D36" s="7">
        <f>COUNTIFS(RawData!$F$5:$F$947734,$A36,RawData!$G$5:$G$947734,D$2)</f>
        <v>0</v>
      </c>
      <c r="E36" s="7"/>
      <c r="F36" s="48" t="str">
        <f t="shared" si="2"/>
        <v/>
      </c>
      <c r="G36" s="48" t="str">
        <f t="shared" si="3"/>
        <v/>
      </c>
    </row>
    <row r="37" spans="1:9" s="7" customFormat="1" ht="15.75" x14ac:dyDescent="0.3">
      <c r="A37" s="7" t="s">
        <v>147</v>
      </c>
      <c r="B37" s="7">
        <f>COUNTIFS(RawData!$F$5:$F$947734,$A37,RawData!$G$5:$G$947734,B$2)</f>
        <v>0</v>
      </c>
      <c r="C37" s="7">
        <f>COUNTIFS(RawData!$F$5:$F$947734,$A37,RawData!$G$5:$G$947734,C$2)</f>
        <v>0</v>
      </c>
      <c r="D37" s="7">
        <f>COUNTIFS(RawData!$F$5:$F$947734,$A37,RawData!$G$5:$G$947734,D$2)</f>
        <v>0</v>
      </c>
      <c r="F37" s="48" t="str">
        <f t="shared" ref="F37" si="4">IF(SUM(B37,C37)&gt;0,B37/(B37+C37),"")</f>
        <v/>
      </c>
      <c r="G37" s="48" t="str">
        <f t="shared" ref="G37" si="5">IF(SUM(D37,B37)&gt;0,B37/(B37+D37),"")</f>
        <v/>
      </c>
    </row>
    <row r="38" spans="1:9" ht="15.75" x14ac:dyDescent="0.3">
      <c r="A38" t="s">
        <v>258</v>
      </c>
      <c r="B38" s="7">
        <f>COUNTIFS(RawData!$F$5:$F$947734,$A38,RawData!$G$5:$G$947734,B$2)</f>
        <v>0</v>
      </c>
      <c r="C38" s="7">
        <f>COUNTIFS(RawData!$F$5:$F$947734,$A38,RawData!$G$5:$G$947734,C$2)</f>
        <v>0</v>
      </c>
      <c r="D38" s="7">
        <f>COUNTIFS(RawData!$F$5:$F$947734,$A38,RawData!$G$5:$G$947734,D$2)</f>
        <v>0</v>
      </c>
      <c r="E38" s="7"/>
      <c r="F38" s="48" t="str">
        <f t="shared" si="2"/>
        <v/>
      </c>
      <c r="G38" s="48" t="str">
        <f t="shared" si="3"/>
        <v/>
      </c>
    </row>
    <row r="39" spans="1:9" ht="15.75" x14ac:dyDescent="0.3">
      <c r="A39" t="s">
        <v>148</v>
      </c>
      <c r="B39" s="7">
        <f>COUNTIFS(RawData!$F$5:$F$947734,$A39,RawData!$G$5:$G$947734,B$2)</f>
        <v>1</v>
      </c>
      <c r="C39" s="7">
        <f>COUNTIFS(RawData!$F$5:$F$947734,$A39,RawData!$G$5:$G$947734,C$2)</f>
        <v>0</v>
      </c>
      <c r="D39" s="7">
        <f>COUNTIFS(RawData!$F$5:$F$947734,$A39,RawData!$G$5:$G$947734,D$2)</f>
        <v>0</v>
      </c>
      <c r="E39" s="7"/>
      <c r="F39" s="48">
        <f t="shared" si="2"/>
        <v>1</v>
      </c>
      <c r="G39" s="48">
        <f t="shared" si="3"/>
        <v>1</v>
      </c>
    </row>
    <row r="40" spans="1:9" ht="15.75" x14ac:dyDescent="0.3">
      <c r="A40" t="s">
        <v>149</v>
      </c>
      <c r="B40" s="7">
        <f>COUNTIFS(RawData!$F$5:$F$947734,$A40,RawData!$G$5:$G$947734,B$2)</f>
        <v>0</v>
      </c>
      <c r="C40" s="7">
        <f>COUNTIFS(RawData!$F$5:$F$947734,$A40,RawData!$G$5:$G$947734,C$2)</f>
        <v>0</v>
      </c>
      <c r="D40" s="7">
        <f>COUNTIFS(RawData!$F$5:$F$947734,$A40,RawData!$G$5:$G$947734,D$2)</f>
        <v>0</v>
      </c>
      <c r="E40" s="7"/>
      <c r="F40" s="48" t="str">
        <f t="shared" si="2"/>
        <v/>
      </c>
      <c r="G40" s="48" t="str">
        <f t="shared" si="3"/>
        <v/>
      </c>
    </row>
    <row r="41" spans="1:9" ht="15.75" x14ac:dyDescent="0.3">
      <c r="A41" t="s">
        <v>150</v>
      </c>
      <c r="B41" s="7">
        <f>COUNTIFS(RawData!$F$5:$F$947734,$A41,RawData!$G$5:$G$947734,B$2)</f>
        <v>0</v>
      </c>
      <c r="C41" s="7">
        <f>COUNTIFS(RawData!$F$5:$F$947734,$A41,RawData!$G$5:$G$947734,C$2)</f>
        <v>0</v>
      </c>
      <c r="D41" s="7">
        <f>COUNTIFS(RawData!$F$5:$F$947734,$A41,RawData!$G$5:$G$947734,D$2)</f>
        <v>0</v>
      </c>
      <c r="E41" s="7"/>
      <c r="F41" s="48" t="str">
        <f t="shared" si="2"/>
        <v/>
      </c>
      <c r="G41" s="48" t="str">
        <f t="shared" si="3"/>
        <v/>
      </c>
    </row>
    <row r="42" spans="1:9" ht="15.75" x14ac:dyDescent="0.3">
      <c r="A42" t="s">
        <v>151</v>
      </c>
      <c r="B42" s="7">
        <f>COUNTIFS(RawData!$F$5:$F$947734,$A42,RawData!$G$5:$G$947734,B$2)</f>
        <v>0</v>
      </c>
      <c r="C42" s="7">
        <f>COUNTIFS(RawData!$F$5:$F$947734,$A42,RawData!$G$5:$G$947734,C$2)</f>
        <v>0</v>
      </c>
      <c r="D42" s="7">
        <f>COUNTIFS(RawData!$F$5:$F$947734,$A42,RawData!$G$5:$G$947734,D$2)</f>
        <v>0</v>
      </c>
      <c r="E42" s="7"/>
      <c r="F42" s="48" t="str">
        <f t="shared" si="2"/>
        <v/>
      </c>
      <c r="G42" s="48" t="str">
        <f t="shared" si="3"/>
        <v/>
      </c>
    </row>
    <row r="43" spans="1:9" ht="15.75" x14ac:dyDescent="0.3">
      <c r="A43" t="s">
        <v>152</v>
      </c>
      <c r="B43" s="7">
        <f>COUNTIFS(RawData!$F$5:$F$947734,$A43,RawData!$G$5:$G$947734,B$2)</f>
        <v>0</v>
      </c>
      <c r="C43" s="7">
        <f>COUNTIFS(RawData!$F$5:$F$947734,$A43,RawData!$G$5:$G$947734,C$2)</f>
        <v>0</v>
      </c>
      <c r="D43" s="7">
        <f>COUNTIFS(RawData!$F$5:$F$947734,$A43,RawData!$G$5:$G$947734,D$2)</f>
        <v>0</v>
      </c>
      <c r="E43" s="7"/>
      <c r="F43" s="48" t="str">
        <f t="shared" si="2"/>
        <v/>
      </c>
      <c r="G43" s="48" t="str">
        <f t="shared" si="3"/>
        <v/>
      </c>
    </row>
    <row r="44" spans="1:9" ht="15.75" x14ac:dyDescent="0.3">
      <c r="A44" t="s">
        <v>153</v>
      </c>
      <c r="B44" s="7">
        <f>COUNTIFS(RawData!$F$5:$F$947734,$A44,RawData!$G$5:$G$947734,B$2)</f>
        <v>0</v>
      </c>
      <c r="C44" s="7">
        <f>COUNTIFS(RawData!$F$5:$F$947734,$A44,RawData!$G$5:$G$947734,C$2)</f>
        <v>0</v>
      </c>
      <c r="D44" s="7">
        <f>COUNTIFS(RawData!$F$5:$F$947734,$A44,RawData!$G$5:$G$947734,D$2)</f>
        <v>0</v>
      </c>
      <c r="E44" s="7"/>
      <c r="F44" s="48" t="str">
        <f t="shared" si="2"/>
        <v/>
      </c>
      <c r="G44" s="48" t="str">
        <f t="shared" si="3"/>
        <v/>
      </c>
    </row>
    <row r="45" spans="1:9" ht="15.75" x14ac:dyDescent="0.3">
      <c r="A45" t="s">
        <v>154</v>
      </c>
      <c r="B45" s="7">
        <f>COUNTIFS(RawData!$F$5:$F$947734,$A45,RawData!$G$5:$G$947734,B$2)</f>
        <v>0</v>
      </c>
      <c r="C45" s="7">
        <f>COUNTIFS(RawData!$F$5:$F$947734,$A45,RawData!$G$5:$G$947734,C$2)</f>
        <v>0</v>
      </c>
      <c r="D45" s="7">
        <f>COUNTIFS(RawData!$F$5:$F$947734,$A45,RawData!$G$5:$G$947734,D$2)</f>
        <v>0</v>
      </c>
      <c r="E45" s="7"/>
      <c r="F45" s="48" t="str">
        <f t="shared" si="2"/>
        <v/>
      </c>
      <c r="G45" s="48" t="str">
        <f t="shared" si="3"/>
        <v/>
      </c>
    </row>
    <row r="46" spans="1:9" ht="15.75" x14ac:dyDescent="0.3">
      <c r="A46" t="s">
        <v>265</v>
      </c>
      <c r="B46" s="7">
        <f>COUNTIFS(RawData!$F$5:$F$947734,$A46,RawData!$G$5:$G$947734,B$2)</f>
        <v>0</v>
      </c>
      <c r="C46" s="7">
        <f>COUNTIFS(RawData!$F$5:$F$947734,$A46,RawData!$G$5:$G$947734,C$2)</f>
        <v>0</v>
      </c>
      <c r="D46" s="7">
        <f>COUNTIFS(RawData!$F$5:$F$947734,$A46,RawData!$G$5:$G$947734,D$2)</f>
        <v>0</v>
      </c>
      <c r="E46" s="7"/>
      <c r="F46" s="48" t="str">
        <f t="shared" si="2"/>
        <v/>
      </c>
      <c r="G46" s="48" t="str">
        <f t="shared" si="3"/>
        <v/>
      </c>
    </row>
    <row r="47" spans="1:9" ht="15.75" x14ac:dyDescent="0.3">
      <c r="A47" s="78" t="s">
        <v>155</v>
      </c>
      <c r="B47" s="78">
        <f>COUNTIFS(RawData!$F$5:$F$947734,$A47,RawData!$G$5:$G$947734,B$2)</f>
        <v>0</v>
      </c>
      <c r="C47" s="78">
        <f>COUNTIFS(RawData!$F$5:$F$947734,$A47,RawData!$G$5:$G$947734,C$2)</f>
        <v>0</v>
      </c>
      <c r="D47" s="78">
        <f>COUNTIFS(RawData!$F$5:$F$947734,$A47,RawData!$G$5:$G$947734,D$2)</f>
        <v>0</v>
      </c>
      <c r="E47" s="78"/>
      <c r="F47" s="80" t="str">
        <f t="shared" ref="F47" si="6">IF(SUM(B47,C47)&gt;0,B47/(B47+C47),"")</f>
        <v/>
      </c>
      <c r="G47" s="80" t="str">
        <f t="shared" ref="G47" si="7">IF(SUM(D47,B47)&gt;0,B47/(B47+D47),"")</f>
        <v/>
      </c>
      <c r="H47" s="78"/>
      <c r="I47" s="78"/>
    </row>
    <row r="48" spans="1:9" ht="15.75" x14ac:dyDescent="0.3">
      <c r="A48" t="s">
        <v>156</v>
      </c>
      <c r="B48" s="7">
        <f>COUNTIFS(RawData!$F$5:$F$947734,$A48,RawData!$G$5:$G$947734,B$2)</f>
        <v>0</v>
      </c>
      <c r="C48" s="7">
        <f>COUNTIFS(RawData!$F$5:$F$947734,$A48,RawData!$G$5:$G$947734,C$2)</f>
        <v>0</v>
      </c>
      <c r="D48" s="7">
        <f>COUNTIFS(RawData!$F$5:$F$947734,$A48,RawData!$G$5:$G$947734,D$2)</f>
        <v>0</v>
      </c>
      <c r="E48" s="7"/>
      <c r="F48" s="48" t="str">
        <f t="shared" si="2"/>
        <v/>
      </c>
      <c r="G48" s="48" t="str">
        <f t="shared" si="3"/>
        <v/>
      </c>
    </row>
    <row r="49" spans="1:7" ht="15.75" x14ac:dyDescent="0.3">
      <c r="A49" t="s">
        <v>157</v>
      </c>
      <c r="B49" s="7">
        <f>COUNTIFS(RawData!$F$5:$F$947734,$A49,RawData!$G$5:$G$947734,B$2)</f>
        <v>0</v>
      </c>
      <c r="C49" s="7">
        <f>COUNTIFS(RawData!$F$5:$F$947734,$A49,RawData!$G$5:$G$947734,C$2)</f>
        <v>0</v>
      </c>
      <c r="D49" s="7">
        <f>COUNTIFS(RawData!$F$5:$F$947734,$A49,RawData!$G$5:$G$947734,D$2)</f>
        <v>0</v>
      </c>
      <c r="E49" s="7"/>
      <c r="F49" s="48" t="str">
        <f t="shared" si="2"/>
        <v/>
      </c>
      <c r="G49" s="48" t="str">
        <f t="shared" si="3"/>
        <v/>
      </c>
    </row>
    <row r="50" spans="1:7" ht="15.75" x14ac:dyDescent="0.3">
      <c r="A50" t="s">
        <v>158</v>
      </c>
      <c r="B50" s="7">
        <f>COUNTIFS(RawData!$F$5:$F$947734,$A50,RawData!$G$5:$G$947734,B$2)</f>
        <v>0</v>
      </c>
      <c r="C50" s="7">
        <f>COUNTIFS(RawData!$F$5:$F$947734,$A50,RawData!$G$5:$G$947734,C$2)</f>
        <v>0</v>
      </c>
      <c r="D50" s="7">
        <f>COUNTIFS(RawData!$F$5:$F$947734,$A50,RawData!$G$5:$G$947734,D$2)</f>
        <v>0</v>
      </c>
      <c r="E50" s="7"/>
      <c r="F50" s="48" t="str">
        <f t="shared" si="2"/>
        <v/>
      </c>
      <c r="G50" s="48" t="str">
        <f t="shared" si="3"/>
        <v/>
      </c>
    </row>
    <row r="51" spans="1:7" ht="15.75" x14ac:dyDescent="0.3">
      <c r="A51" t="s">
        <v>159</v>
      </c>
      <c r="B51" s="7">
        <f>COUNTIFS(RawData!$F$5:$F$947734,$A51,RawData!$G$5:$G$947734,B$2)</f>
        <v>1</v>
      </c>
      <c r="C51" s="7">
        <f>COUNTIFS(RawData!$F$5:$F$947734,$A51,RawData!$G$5:$G$947734,C$2)</f>
        <v>0</v>
      </c>
      <c r="D51" s="7">
        <f>COUNTIFS(RawData!$F$5:$F$947734,$A51,RawData!$G$5:$G$947734,D$2)</f>
        <v>0</v>
      </c>
      <c r="E51" s="7"/>
      <c r="F51" s="48">
        <f t="shared" si="2"/>
        <v>1</v>
      </c>
      <c r="G51" s="48">
        <f t="shared" si="3"/>
        <v>1</v>
      </c>
    </row>
    <row r="52" spans="1:7" ht="15.75" x14ac:dyDescent="0.3">
      <c r="A52" t="s">
        <v>160</v>
      </c>
      <c r="B52" s="7">
        <f>COUNTIFS(RawData!$F$5:$F$947734,$A52,RawData!$G$5:$G$947734,B$2)</f>
        <v>0</v>
      </c>
      <c r="C52" s="7">
        <f>COUNTIFS(RawData!$F$5:$F$947734,$A52,RawData!$G$5:$G$947734,C$2)</f>
        <v>0</v>
      </c>
      <c r="D52" s="7">
        <f>COUNTIFS(RawData!$F$5:$F$947734,$A52,RawData!$G$5:$G$947734,D$2)</f>
        <v>0</v>
      </c>
      <c r="E52" s="7"/>
      <c r="F52" s="48" t="str">
        <f t="shared" si="2"/>
        <v/>
      </c>
      <c r="G52" s="48" t="str">
        <f t="shared" si="3"/>
        <v/>
      </c>
    </row>
    <row r="53" spans="1:7" ht="15.75" x14ac:dyDescent="0.3">
      <c r="A53" t="s">
        <v>161</v>
      </c>
      <c r="B53" s="7">
        <f>COUNTIFS(RawData!$F$5:$F$947734,$A53,RawData!$G$5:$G$947734,B$2)</f>
        <v>0</v>
      </c>
      <c r="C53" s="7">
        <f>COUNTIFS(RawData!$F$5:$F$947734,$A53,RawData!$G$5:$G$947734,C$2)</f>
        <v>0</v>
      </c>
      <c r="D53" s="7">
        <f>COUNTIFS(RawData!$F$5:$F$947734,$A53,RawData!$G$5:$G$947734,D$2)</f>
        <v>0</v>
      </c>
      <c r="E53" s="7"/>
      <c r="F53" s="48" t="str">
        <f t="shared" si="2"/>
        <v/>
      </c>
      <c r="G53" s="48" t="str">
        <f t="shared" si="3"/>
        <v/>
      </c>
    </row>
    <row r="54" spans="1:7" ht="15.75" x14ac:dyDescent="0.3">
      <c r="A54" t="s">
        <v>162</v>
      </c>
      <c r="B54" s="7">
        <f>COUNTIFS(RawData!$F$5:$F$947734,$A54,RawData!$G$5:$G$947734,B$2)</f>
        <v>0</v>
      </c>
      <c r="C54" s="7">
        <f>COUNTIFS(RawData!$F$5:$F$947734,$A54,RawData!$G$5:$G$947734,C$2)</f>
        <v>0</v>
      </c>
      <c r="D54" s="7">
        <f>COUNTIFS(RawData!$F$5:$F$947734,$A54,RawData!$G$5:$G$947734,D$2)</f>
        <v>0</v>
      </c>
      <c r="E54" s="7"/>
      <c r="F54" s="48" t="str">
        <f t="shared" si="2"/>
        <v/>
      </c>
      <c r="G54" s="48" t="str">
        <f t="shared" si="3"/>
        <v/>
      </c>
    </row>
    <row r="55" spans="1:7" ht="15.75" x14ac:dyDescent="0.3">
      <c r="A55" t="s">
        <v>163</v>
      </c>
      <c r="B55" s="7">
        <f>COUNTIFS(RawData!$F$5:$F$947734,$A55,RawData!$G$5:$G$947734,B$2)</f>
        <v>0</v>
      </c>
      <c r="C55" s="7">
        <f>COUNTIFS(RawData!$F$5:$F$947734,$A55,RawData!$G$5:$G$947734,C$2)</f>
        <v>0</v>
      </c>
      <c r="D55" s="7">
        <f>COUNTIFS(RawData!$F$5:$F$947734,$A55,RawData!$G$5:$G$947734,D$2)</f>
        <v>0</v>
      </c>
      <c r="E55" s="7"/>
      <c r="F55" s="48" t="str">
        <f t="shared" si="2"/>
        <v/>
      </c>
      <c r="G55" s="48" t="str">
        <f t="shared" si="3"/>
        <v/>
      </c>
    </row>
    <row r="56" spans="1:7" ht="15.75" x14ac:dyDescent="0.3">
      <c r="A56" t="s">
        <v>164</v>
      </c>
      <c r="B56" s="7">
        <f>COUNTIFS(RawData!$F$5:$F$947734,$A56,RawData!$G$5:$G$947734,B$2)</f>
        <v>0</v>
      </c>
      <c r="C56" s="7">
        <f>COUNTIFS(RawData!$F$5:$F$947734,$A56,RawData!$G$5:$G$947734,C$2)</f>
        <v>0</v>
      </c>
      <c r="D56" s="7">
        <f>COUNTIFS(RawData!$F$5:$F$947734,$A56,RawData!$G$5:$G$947734,D$2)</f>
        <v>0</v>
      </c>
      <c r="E56" s="7"/>
      <c r="F56" s="48" t="str">
        <f t="shared" si="2"/>
        <v/>
      </c>
      <c r="G56" s="48" t="str">
        <f t="shared" si="3"/>
        <v/>
      </c>
    </row>
    <row r="57" spans="1:7" ht="15.75" x14ac:dyDescent="0.3">
      <c r="A57" t="s">
        <v>165</v>
      </c>
      <c r="B57" s="7">
        <f>COUNTIFS(RawData!$F$5:$F$947734,$A57,RawData!$G$5:$G$947734,B$2)</f>
        <v>0</v>
      </c>
      <c r="C57" s="7">
        <f>COUNTIFS(RawData!$F$5:$F$947734,$A57,RawData!$G$5:$G$947734,C$2)</f>
        <v>0</v>
      </c>
      <c r="D57" s="7">
        <f>COUNTIFS(RawData!$F$5:$F$947734,$A57,RawData!$G$5:$G$947734,D$2)</f>
        <v>0</v>
      </c>
      <c r="E57" s="7"/>
      <c r="F57" s="48" t="str">
        <f t="shared" si="2"/>
        <v/>
      </c>
      <c r="G57" s="48" t="str">
        <f t="shared" si="3"/>
        <v/>
      </c>
    </row>
    <row r="58" spans="1:7" ht="15.75" x14ac:dyDescent="0.3">
      <c r="A58" t="s">
        <v>166</v>
      </c>
      <c r="B58" s="7">
        <f>COUNTIFS(RawData!$F$5:$F$947734,$A58,RawData!$G$5:$G$947734,B$2)</f>
        <v>0</v>
      </c>
      <c r="C58" s="7">
        <f>COUNTIFS(RawData!$F$5:$F$947734,$A58,RawData!$G$5:$G$947734,C$2)</f>
        <v>0</v>
      </c>
      <c r="D58" s="7">
        <f>COUNTIFS(RawData!$F$5:$F$947734,$A58,RawData!$G$5:$G$947734,D$2)</f>
        <v>0</v>
      </c>
      <c r="E58" s="7"/>
      <c r="F58" s="48" t="str">
        <f t="shared" si="2"/>
        <v/>
      </c>
      <c r="G58" s="48" t="str">
        <f t="shared" si="3"/>
        <v/>
      </c>
    </row>
  </sheetData>
  <conditionalFormatting sqref="I4:K4">
    <cfRule type="iconSet" priority="6">
      <iconSet iconSet="3Symbols2">
        <cfvo type="percent" val="0"/>
        <cfvo type="num" val="0.85"/>
        <cfvo type="num" val="0.9"/>
      </iconSet>
    </cfRule>
  </conditionalFormatting>
  <conditionalFormatting sqref="F3:G3">
    <cfRule type="iconSet" priority="5">
      <iconSet iconSet="3Symbols2">
        <cfvo type="percent" val="0"/>
        <cfvo type="num" val="0.85"/>
        <cfvo type="num" val="0.9"/>
      </iconSet>
    </cfRule>
  </conditionalFormatting>
  <conditionalFormatting sqref="F4:G4">
    <cfRule type="iconSet" priority="3">
      <iconSet iconSet="3Symbols2">
        <cfvo type="percent" val="0"/>
        <cfvo type="num" val="0.85"/>
        <cfvo type="num" val="0.9"/>
      </iconSet>
    </cfRule>
  </conditionalFormatting>
  <conditionalFormatting sqref="F37:G37">
    <cfRule type="iconSet" priority="2">
      <iconSet iconSet="3Symbols2">
        <cfvo type="percent" val="0"/>
        <cfvo type="num" val="0.85"/>
        <cfvo type="num" val="0.9"/>
      </iconSet>
    </cfRule>
  </conditionalFormatting>
  <conditionalFormatting sqref="F5:G36 F38:G46 F48:G58">
    <cfRule type="iconSet" priority="23">
      <iconSet iconSet="3Symbols2">
        <cfvo type="percent" val="0"/>
        <cfvo type="num" val="0.85"/>
        <cfvo type="num" val="0.9"/>
      </iconSet>
    </cfRule>
  </conditionalFormatting>
  <conditionalFormatting sqref="F47:G47">
    <cfRule type="iconSet" priority="1">
      <iconSet iconSet="3Symbols2">
        <cfvo type="percent" val="0"/>
        <cfvo type="num" val="0.85"/>
        <cfvo type="num" val="0.9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00"/>
  <sheetViews>
    <sheetView workbookViewId="0"/>
  </sheetViews>
  <sheetFormatPr defaultRowHeight="15" x14ac:dyDescent="0.3"/>
  <cols>
    <col min="1" max="1" width="38.42578125" bestFit="1" customWidth="1"/>
  </cols>
  <sheetData>
    <row r="1" spans="1:11" ht="15.75" x14ac:dyDescent="0.3">
      <c r="A1" s="45" t="s">
        <v>19</v>
      </c>
      <c r="B1" s="45" t="s">
        <v>53</v>
      </c>
      <c r="C1" s="45" t="s">
        <v>113</v>
      </c>
      <c r="D1" s="45" t="s">
        <v>54</v>
      </c>
      <c r="E1" s="45"/>
      <c r="F1" s="45" t="s">
        <v>73</v>
      </c>
      <c r="G1" s="45" t="s">
        <v>74</v>
      </c>
      <c r="H1" s="54"/>
      <c r="I1" s="46" t="s">
        <v>114</v>
      </c>
      <c r="J1" s="45"/>
      <c r="K1" s="45"/>
    </row>
    <row r="2" spans="1:11" ht="15.75" x14ac:dyDescent="0.3">
      <c r="A2" s="45"/>
      <c r="B2" s="45">
        <v>0</v>
      </c>
      <c r="C2" s="45">
        <v>1</v>
      </c>
      <c r="D2" s="45">
        <v>-1</v>
      </c>
      <c r="E2" s="45"/>
      <c r="F2" s="45"/>
      <c r="G2" s="45"/>
      <c r="H2" s="54"/>
      <c r="I2" s="46"/>
      <c r="J2" s="45"/>
      <c r="K2" s="45"/>
    </row>
    <row r="3" spans="1:11" ht="15.75" x14ac:dyDescent="0.3">
      <c r="A3" s="47" t="s">
        <v>167</v>
      </c>
      <c r="B3" s="7">
        <f>SUM(B4:B15)</f>
        <v>0</v>
      </c>
      <c r="C3" s="7">
        <f>SUM(C4:C15)</f>
        <v>0</v>
      </c>
      <c r="D3" s="7">
        <f>SUM(D4:D15)</f>
        <v>0</v>
      </c>
      <c r="E3" s="7"/>
      <c r="F3" s="48" t="str">
        <f t="shared" ref="F3:F15" si="0">IF(SUM(B3,C3)&gt;0,B3/(B3+C3),"")</f>
        <v/>
      </c>
      <c r="G3" s="48" t="str">
        <f t="shared" ref="G3:G15" si="1">IF(SUM(D3,B3)&gt;0,B3/(B3+D3),"")</f>
        <v/>
      </c>
      <c r="H3" s="7"/>
      <c r="I3" s="49"/>
      <c r="J3" s="13"/>
      <c r="K3" s="50"/>
    </row>
    <row r="4" spans="1:11" x14ac:dyDescent="0.3">
      <c r="A4" s="7" t="s">
        <v>168</v>
      </c>
      <c r="B4" s="7">
        <f>COUNTIFS(RawData!$F$5:$F$947734,$A4,RawData!$G$5:$G$947734,B$2)</f>
        <v>0</v>
      </c>
      <c r="C4" s="7">
        <f>COUNTIFS(RawData!$F$5:$F$947734,$A4,RawData!$G$5:$G$947734,C$2)</f>
        <v>0</v>
      </c>
      <c r="D4" s="7">
        <f>COUNTIFS(RawData!$F$5:$F$947734,$A4,RawData!$G$5:$G$947734,D$2)</f>
        <v>0</v>
      </c>
      <c r="E4" s="7"/>
      <c r="F4" s="55" t="str">
        <f t="shared" si="0"/>
        <v/>
      </c>
      <c r="G4" s="55" t="str">
        <f t="shared" si="1"/>
        <v/>
      </c>
      <c r="H4" s="7"/>
      <c r="I4" s="56">
        <v>0.9</v>
      </c>
      <c r="J4" s="57">
        <v>0.85</v>
      </c>
      <c r="K4" s="58">
        <f>J4-0.01</f>
        <v>0.84</v>
      </c>
    </row>
    <row r="5" spans="1:11" x14ac:dyDescent="0.3">
      <c r="A5" t="s">
        <v>169</v>
      </c>
      <c r="B5" s="7">
        <f>COUNTIFS(RawData!$F$5:$F$947734,$A5,RawData!$G$5:$G$947734,B$2)</f>
        <v>0</v>
      </c>
      <c r="C5" s="7">
        <f>COUNTIFS(RawData!$F$5:$F$947734,$A5,RawData!$G$5:$G$947734,C$2)</f>
        <v>0</v>
      </c>
      <c r="D5" s="7">
        <f>COUNTIFS(RawData!$F$5:$F$947734,$A5,RawData!$G$5:$G$947734,D$2)</f>
        <v>0</v>
      </c>
      <c r="E5" s="7"/>
      <c r="F5" s="55" t="str">
        <f t="shared" si="0"/>
        <v/>
      </c>
      <c r="G5" s="55" t="str">
        <f t="shared" si="1"/>
        <v/>
      </c>
    </row>
    <row r="6" spans="1:11" x14ac:dyDescent="0.3">
      <c r="A6" t="s">
        <v>170</v>
      </c>
      <c r="B6" s="7">
        <f>COUNTIFS(RawData!$F$5:$F$947734,$A6,RawData!$G$5:$G$947734,B$2)</f>
        <v>0</v>
      </c>
      <c r="C6" s="7">
        <f>COUNTIFS(RawData!$F$5:$F$947734,$A6,RawData!$G$5:$G$947734,C$2)</f>
        <v>0</v>
      </c>
      <c r="D6" s="7">
        <f>COUNTIFS(RawData!$F$5:$F$947734,$A6,RawData!$G$5:$G$947734,D$2)</f>
        <v>0</v>
      </c>
      <c r="E6" s="7"/>
      <c r="F6" s="55" t="str">
        <f t="shared" si="0"/>
        <v/>
      </c>
      <c r="G6" s="55" t="str">
        <f t="shared" si="1"/>
        <v/>
      </c>
    </row>
    <row r="7" spans="1:11" x14ac:dyDescent="0.3">
      <c r="A7" t="s">
        <v>171</v>
      </c>
      <c r="B7" s="7">
        <f>COUNTIFS(RawData!$F$5:$F$947734,$A7,RawData!$G$5:$G$947734,B$2)</f>
        <v>0</v>
      </c>
      <c r="C7" s="7">
        <f>COUNTIFS(RawData!$F$5:$F$947734,$A7,RawData!$G$5:$G$947734,C$2)</f>
        <v>0</v>
      </c>
      <c r="D7" s="7">
        <f>COUNTIFS(RawData!$F$5:$F$947734,$A7,RawData!$G$5:$G$947734,D$2)</f>
        <v>0</v>
      </c>
      <c r="E7" s="7"/>
      <c r="F7" s="55" t="str">
        <f t="shared" si="0"/>
        <v/>
      </c>
      <c r="G7" s="55" t="str">
        <f t="shared" si="1"/>
        <v/>
      </c>
    </row>
    <row r="8" spans="1:11" x14ac:dyDescent="0.3">
      <c r="A8" t="s">
        <v>172</v>
      </c>
      <c r="B8" s="7">
        <f>COUNTIFS(RawData!$F$5:$F$947734,$A8,RawData!$G$5:$G$947734,B$2)</f>
        <v>0</v>
      </c>
      <c r="C8" s="7">
        <f>COUNTIFS(RawData!$F$5:$F$947734,$A8,RawData!$G$5:$G$947734,C$2)</f>
        <v>0</v>
      </c>
      <c r="D8" s="7">
        <f>COUNTIFS(RawData!$F$5:$F$947734,$A8,RawData!$G$5:$G$947734,D$2)</f>
        <v>0</v>
      </c>
      <c r="E8" s="7"/>
      <c r="F8" s="55" t="str">
        <f t="shared" si="0"/>
        <v/>
      </c>
      <c r="G8" s="55" t="str">
        <f t="shared" si="1"/>
        <v/>
      </c>
    </row>
    <row r="9" spans="1:11" x14ac:dyDescent="0.3">
      <c r="A9" t="s">
        <v>173</v>
      </c>
      <c r="B9" s="7">
        <f>COUNTIFS(RawData!$F$5:$F$947734,$A9,RawData!$G$5:$G$947734,B$2)</f>
        <v>0</v>
      </c>
      <c r="C9" s="7">
        <f>COUNTIFS(RawData!$F$5:$F$947734,$A9,RawData!$G$5:$G$947734,C$2)</f>
        <v>0</v>
      </c>
      <c r="D9" s="7">
        <f>COUNTIFS(RawData!$F$5:$F$947734,$A9,RawData!$G$5:$G$947734,D$2)</f>
        <v>0</v>
      </c>
      <c r="E9" s="7"/>
      <c r="F9" s="55" t="str">
        <f t="shared" si="0"/>
        <v/>
      </c>
      <c r="G9" s="55" t="str">
        <f t="shared" si="1"/>
        <v/>
      </c>
    </row>
    <row r="10" spans="1:11" x14ac:dyDescent="0.3">
      <c r="A10" t="s">
        <v>174</v>
      </c>
      <c r="B10" s="7">
        <f>COUNTIFS(RawData!$F$5:$F$947734,$A10,RawData!$G$5:$G$947734,B$2)</f>
        <v>0</v>
      </c>
      <c r="C10" s="7">
        <f>COUNTIFS(RawData!$F$5:$F$947734,$A10,RawData!$G$5:$G$947734,C$2)</f>
        <v>0</v>
      </c>
      <c r="D10" s="7">
        <f>COUNTIFS(RawData!$F$5:$F$947734,$A10,RawData!$G$5:$G$947734,D$2)</f>
        <v>0</v>
      </c>
      <c r="E10" s="7"/>
      <c r="F10" s="55" t="str">
        <f t="shared" si="0"/>
        <v/>
      </c>
      <c r="G10" s="55" t="str">
        <f t="shared" si="1"/>
        <v/>
      </c>
    </row>
    <row r="11" spans="1:11" x14ac:dyDescent="0.3">
      <c r="A11" t="s">
        <v>175</v>
      </c>
      <c r="B11" s="7">
        <f>COUNTIFS(RawData!$F$5:$F$947734,$A11,RawData!$G$5:$G$947734,B$2)</f>
        <v>0</v>
      </c>
      <c r="C11" s="7">
        <f>COUNTIFS(RawData!$F$5:$F$947734,$A11,RawData!$G$5:$G$947734,C$2)</f>
        <v>0</v>
      </c>
      <c r="D11" s="7">
        <f>COUNTIFS(RawData!$F$5:$F$947734,$A11,RawData!$G$5:$G$947734,D$2)</f>
        <v>0</v>
      </c>
      <c r="E11" s="7"/>
      <c r="F11" s="55" t="str">
        <f t="shared" si="0"/>
        <v/>
      </c>
      <c r="G11" s="55" t="str">
        <f t="shared" si="1"/>
        <v/>
      </c>
    </row>
    <row r="12" spans="1:11" x14ac:dyDescent="0.3">
      <c r="A12" t="s">
        <v>176</v>
      </c>
      <c r="B12" s="7">
        <f>COUNTIFS(RawData!$F$5:$F$947734,$A12,RawData!$G$5:$G$947734,B$2)</f>
        <v>0</v>
      </c>
      <c r="C12" s="7">
        <f>COUNTIFS(RawData!$F$5:$F$947734,$A12,RawData!$G$5:$G$947734,C$2)</f>
        <v>0</v>
      </c>
      <c r="D12" s="7">
        <f>COUNTIFS(RawData!$F$5:$F$947734,$A12,RawData!$G$5:$G$947734,D$2)</f>
        <v>0</v>
      </c>
      <c r="E12" s="7"/>
      <c r="F12" s="55" t="str">
        <f t="shared" si="0"/>
        <v/>
      </c>
      <c r="G12" s="55" t="str">
        <f t="shared" si="1"/>
        <v/>
      </c>
    </row>
    <row r="13" spans="1:11" x14ac:dyDescent="0.3">
      <c r="A13" t="s">
        <v>177</v>
      </c>
      <c r="B13" s="7">
        <f>COUNTIFS(RawData!$F$5:$F$947734,$A13,RawData!$G$5:$G$947734,B$2)</f>
        <v>0</v>
      </c>
      <c r="C13" s="7">
        <f>COUNTIFS(RawData!$F$5:$F$947734,$A13,RawData!$G$5:$G$947734,C$2)</f>
        <v>0</v>
      </c>
      <c r="D13" s="7">
        <f>COUNTIFS(RawData!$F$5:$F$947734,$A13,RawData!$G$5:$G$947734,D$2)</f>
        <v>0</v>
      </c>
      <c r="E13" s="7"/>
      <c r="F13" s="55" t="str">
        <f t="shared" si="0"/>
        <v/>
      </c>
      <c r="G13" s="55" t="str">
        <f t="shared" si="1"/>
        <v/>
      </c>
    </row>
    <row r="14" spans="1:11" x14ac:dyDescent="0.3">
      <c r="A14" t="s">
        <v>178</v>
      </c>
      <c r="B14" s="7">
        <f>COUNTIFS(RawData!$F$5:$F$947734,$A14,RawData!$G$5:$G$947734,B$2)</f>
        <v>0</v>
      </c>
      <c r="C14" s="7">
        <f>COUNTIFS(RawData!$F$5:$F$947734,$A14,RawData!$G$5:$G$947734,C$2)</f>
        <v>0</v>
      </c>
      <c r="D14" s="7">
        <f>COUNTIFS(RawData!$F$5:$F$947734,$A14,RawData!$G$5:$G$947734,D$2)</f>
        <v>0</v>
      </c>
      <c r="E14" s="7"/>
      <c r="F14" s="55" t="str">
        <f t="shared" si="0"/>
        <v/>
      </c>
      <c r="G14" s="55" t="str">
        <f t="shared" si="1"/>
        <v/>
      </c>
    </row>
    <row r="15" spans="1:11" x14ac:dyDescent="0.3">
      <c r="A15" t="s">
        <v>179</v>
      </c>
      <c r="B15" s="7">
        <f>COUNTIFS(RawData!$F$5:$F$947734,$A15,RawData!$G$5:$G$947734,B$2)</f>
        <v>0</v>
      </c>
      <c r="C15" s="7">
        <f>COUNTIFS(RawData!$F$5:$F$947734,$A15,RawData!$G$5:$G$947734,C$2)</f>
        <v>0</v>
      </c>
      <c r="D15" s="7">
        <f>COUNTIFS(RawData!$F$5:$F$947734,$A15,RawData!$G$5:$G$947734,D$2)</f>
        <v>0</v>
      </c>
      <c r="E15" s="7"/>
      <c r="F15" s="55" t="str">
        <f t="shared" si="0"/>
        <v/>
      </c>
      <c r="G15" s="55" t="str">
        <f t="shared" si="1"/>
        <v/>
      </c>
    </row>
    <row r="16" spans="1:11" x14ac:dyDescent="0.3">
      <c r="B16" s="7"/>
      <c r="C16" s="7"/>
      <c r="D16" s="7"/>
      <c r="E16" s="7"/>
      <c r="F16" s="55"/>
      <c r="G16" s="55"/>
    </row>
    <row r="17" spans="1:7" ht="15.75" x14ac:dyDescent="0.3">
      <c r="A17" s="47" t="s">
        <v>180</v>
      </c>
      <c r="B17" s="7">
        <f>SUM(B18:B19)</f>
        <v>0</v>
      </c>
      <c r="C17" s="7">
        <f>SUM(C18:C19)</f>
        <v>0</v>
      </c>
      <c r="D17" s="7">
        <f>SUM(D18:D19)</f>
        <v>0</v>
      </c>
      <c r="E17" s="7"/>
      <c r="F17" s="48" t="str">
        <f>IF(SUM(B17,C17)&gt;0,B17/(B17+C17),"")</f>
        <v/>
      </c>
      <c r="G17" s="48" t="str">
        <f>IF(SUM(D17,B17)&gt;0,B17/(B17+D17),"")</f>
        <v/>
      </c>
    </row>
    <row r="18" spans="1:7" x14ac:dyDescent="0.3">
      <c r="A18" t="s">
        <v>181</v>
      </c>
      <c r="B18" s="7">
        <f>COUNTIFS(RawData!$E$5:$E$947734,$E18,RawData!$G$5:$G$947734,B$2)</f>
        <v>0</v>
      </c>
      <c r="C18" s="7">
        <f>COUNTIFS(RawData!$E$5:$E$947734,$E18,RawData!$G$5:$G$947734,C$2)</f>
        <v>0</v>
      </c>
      <c r="D18" s="7">
        <f>COUNTIFS(RawData!$E$5:$E$947734,$E18,RawData!$G$5:$G$947734,D$2)</f>
        <v>0</v>
      </c>
      <c r="E18" s="7">
        <v>18</v>
      </c>
      <c r="F18" s="55" t="str">
        <f>IF(SUM(B18,C18)&gt;0,B18/(B18+C18),"")</f>
        <v/>
      </c>
      <c r="G18" s="55" t="str">
        <f>IF(SUM(D18,B18)&gt;0,B18/(B18+D18),"")</f>
        <v/>
      </c>
    </row>
    <row r="19" spans="1:7" x14ac:dyDescent="0.3">
      <c r="A19" t="s">
        <v>182</v>
      </c>
      <c r="B19" s="7">
        <f>COUNTIFS(RawData!$E$5:$E$947734,$E19,RawData!$G$5:$G$947734,B$2)</f>
        <v>0</v>
      </c>
      <c r="C19" s="7">
        <f>COUNTIFS(RawData!$E$5:$E$947734,$E19,RawData!$G$5:$G$947734,C$2)</f>
        <v>0</v>
      </c>
      <c r="D19" s="7">
        <f>COUNTIFS(RawData!$E$5:$E$947734,$E19,RawData!$G$5:$G$947734,D$2)</f>
        <v>0</v>
      </c>
      <c r="E19" s="7">
        <v>19</v>
      </c>
      <c r="F19" s="55" t="str">
        <f>IF(SUM(B19,C19)&gt;0,B19/(B19+C19),"")</f>
        <v/>
      </c>
      <c r="G19" s="55" t="str">
        <f>IF(SUM(D19,B19)&gt;0,B19/(B19+D19),"")</f>
        <v/>
      </c>
    </row>
    <row r="20" spans="1:7" x14ac:dyDescent="0.3">
      <c r="B20" s="7"/>
      <c r="C20" s="7"/>
      <c r="D20" s="7"/>
      <c r="E20" s="7"/>
      <c r="F20" s="55"/>
      <c r="G20" s="55"/>
    </row>
    <row r="21" spans="1:7" ht="15.75" x14ac:dyDescent="0.3">
      <c r="A21" s="47" t="s">
        <v>183</v>
      </c>
      <c r="B21" s="7">
        <f>SUM(B22:B23)</f>
        <v>0</v>
      </c>
      <c r="C21" s="7">
        <f>SUM(C22:C23)</f>
        <v>0</v>
      </c>
      <c r="D21" s="7">
        <f>SUM(D22:D23)</f>
        <v>0</v>
      </c>
      <c r="E21" s="7"/>
      <c r="F21" s="48" t="str">
        <f>IF(SUM(B21,C21)&gt;0,B21/(B21+C21),"")</f>
        <v/>
      </c>
      <c r="G21" s="48" t="str">
        <f>IF(SUM(D21,B21)&gt;0,B21/(B21+D21),"")</f>
        <v/>
      </c>
    </row>
    <row r="22" spans="1:7" x14ac:dyDescent="0.3">
      <c r="A22" t="s">
        <v>132</v>
      </c>
      <c r="B22" s="7">
        <f>COUNTIFS(RawData!$E$5:$E$947734,$A22,RawData!$G$5:$G$947734,B$2,RawData!$E$5:$E$947734,$E$22)</f>
        <v>0</v>
      </c>
      <c r="C22" s="7">
        <f>COUNTIFS(RawData!$E$5:$E$947734,$A22,RawData!$G$5:$G$947734,C$2,RawData!$E$5:$E$947734,$E$22)</f>
        <v>0</v>
      </c>
      <c r="D22" s="7">
        <f>COUNTIFS(RawData!$E$5:$E$947734,$A22,RawData!$G$5:$G$947734,D$2,RawData!$E$5:$E$947734,$E$22)</f>
        <v>0</v>
      </c>
      <c r="E22" s="7">
        <v>20</v>
      </c>
      <c r="F22" s="55" t="str">
        <f>IF(SUM(B22,C22)&gt;0,B22/(B22+C22),"")</f>
        <v/>
      </c>
      <c r="G22" s="55" t="str">
        <f>IF(SUM(D22,B22)&gt;0,B22/(B22+D22),"")</f>
        <v/>
      </c>
    </row>
    <row r="23" spans="1:7" x14ac:dyDescent="0.3">
      <c r="A23" t="s">
        <v>184</v>
      </c>
      <c r="B23" s="7">
        <f>COUNTIFS(RawData!$F$5:$F$947734,$A23,RawData!$G$5:$G$947734,B$2)</f>
        <v>0</v>
      </c>
      <c r="C23" s="7">
        <f>COUNTIFS(RawData!$F$5:$F$947734,$A23,RawData!$G$5:$G$947734,C$2)</f>
        <v>0</v>
      </c>
      <c r="D23" s="7">
        <f>COUNTIFS(RawData!$F$5:$F$947734,$A23,RawData!$G$5:$G$947734,D$2)</f>
        <v>0</v>
      </c>
      <c r="E23" s="7"/>
      <c r="F23" s="55" t="str">
        <f>IF(SUM(B23,C23)&gt;0,B23/(B23+C23),"")</f>
        <v/>
      </c>
      <c r="G23" s="55" t="str">
        <f>IF(SUM(D23,B23)&gt;0,B23/(B23+D23),"")</f>
        <v/>
      </c>
    </row>
    <row r="24" spans="1:7" x14ac:dyDescent="0.3">
      <c r="B24" s="7"/>
      <c r="C24" s="7"/>
      <c r="D24" s="7"/>
      <c r="E24" s="7"/>
      <c r="F24" s="55"/>
      <c r="G24" s="55"/>
    </row>
    <row r="25" spans="1:7" ht="15.75" x14ac:dyDescent="0.3">
      <c r="A25" s="47" t="s">
        <v>185</v>
      </c>
      <c r="B25" s="7">
        <f>SUM(B26:B35)</f>
        <v>0</v>
      </c>
      <c r="C25" s="7">
        <f>SUM(C26:C35)</f>
        <v>0</v>
      </c>
      <c r="D25" s="7">
        <f>SUM(D26:D35)</f>
        <v>0</v>
      </c>
      <c r="E25" s="7"/>
      <c r="F25" s="48" t="str">
        <f t="shared" ref="F25:F35" si="2">IF(SUM(B25,C25)&gt;0,B25/(B25+C25),"")</f>
        <v/>
      </c>
      <c r="G25" s="48" t="str">
        <f t="shared" ref="G25:G35" si="3">IF(SUM(D25,B25)&gt;0,B25/(B25+D25),"")</f>
        <v/>
      </c>
    </row>
    <row r="26" spans="1:7" x14ac:dyDescent="0.3">
      <c r="A26" t="s">
        <v>186</v>
      </c>
      <c r="B26" s="7">
        <f>COUNTIFS(RawData!$E$5:$E$947734,$E26,RawData!$G$5:$G$947734,B$2)</f>
        <v>0</v>
      </c>
      <c r="C26" s="7">
        <f>COUNTIFS(RawData!$E$5:$E$947734,$E26,RawData!$G$5:$G$947734,C$2)</f>
        <v>0</v>
      </c>
      <c r="D26" s="7">
        <f>COUNTIFS(RawData!$E$5:$E$947734,$E26,RawData!$G$5:$G$947734,D$2)</f>
        <v>0</v>
      </c>
      <c r="E26" s="7">
        <v>4</v>
      </c>
      <c r="F26" s="55" t="str">
        <f t="shared" si="2"/>
        <v/>
      </c>
      <c r="G26" s="55" t="str">
        <f t="shared" si="3"/>
        <v/>
      </c>
    </row>
    <row r="27" spans="1:7" x14ac:dyDescent="0.3">
      <c r="A27" t="s">
        <v>187</v>
      </c>
      <c r="B27" s="7">
        <f>COUNTIFS(RawData!$E$5:$E$947734,$E27,RawData!$G$5:$G$947734,B$2)</f>
        <v>0</v>
      </c>
      <c r="C27" s="7">
        <f>COUNTIFS(RawData!$E$5:$E$947734,$E27,RawData!$G$5:$G$947734,C$2)</f>
        <v>0</v>
      </c>
      <c r="D27" s="7">
        <f>COUNTIFS(RawData!$E$5:$E$947734,$E27,RawData!$G$5:$G$947734,D$2)</f>
        <v>0</v>
      </c>
      <c r="E27" s="7">
        <v>7</v>
      </c>
      <c r="F27" s="55" t="str">
        <f t="shared" si="2"/>
        <v/>
      </c>
      <c r="G27" s="55" t="str">
        <f t="shared" si="3"/>
        <v/>
      </c>
    </row>
    <row r="28" spans="1:7" x14ac:dyDescent="0.3">
      <c r="A28" t="s">
        <v>188</v>
      </c>
      <c r="B28" s="7">
        <f>COUNTIFS(RawData!$E$5:$E$947734,$E28,RawData!$G$5:$G$947734,B$2)</f>
        <v>0</v>
      </c>
      <c r="C28" s="7">
        <f>COUNTIFS(RawData!$E$5:$E$947734,$E28,RawData!$G$5:$G$947734,C$2)</f>
        <v>0</v>
      </c>
      <c r="D28" s="7">
        <f>COUNTIFS(RawData!$E$5:$E$947734,$E28,RawData!$G$5:$G$947734,D$2)</f>
        <v>0</v>
      </c>
      <c r="E28" s="7">
        <v>8</v>
      </c>
      <c r="F28" s="55" t="str">
        <f t="shared" si="2"/>
        <v/>
      </c>
      <c r="G28" s="55" t="str">
        <f t="shared" si="3"/>
        <v/>
      </c>
    </row>
    <row r="29" spans="1:7" x14ac:dyDescent="0.3">
      <c r="A29" t="s">
        <v>189</v>
      </c>
      <c r="B29" s="7">
        <f>COUNTIFS(RawData!$E$5:$E$947734,$E29,RawData!$G$5:$G$947734,B$2)</f>
        <v>0</v>
      </c>
      <c r="C29" s="7">
        <f>COUNTIFS(RawData!$E$5:$E$947734,$E29,RawData!$G$5:$G$947734,C$2)</f>
        <v>0</v>
      </c>
      <c r="D29" s="7">
        <f>COUNTIFS(RawData!$E$5:$E$947734,$E29,RawData!$G$5:$G$947734,D$2)</f>
        <v>0</v>
      </c>
      <c r="E29" s="7">
        <v>9</v>
      </c>
      <c r="F29" s="55" t="str">
        <f t="shared" si="2"/>
        <v/>
      </c>
      <c r="G29" s="55" t="str">
        <f t="shared" si="3"/>
        <v/>
      </c>
    </row>
    <row r="30" spans="1:7" x14ac:dyDescent="0.3">
      <c r="A30" t="s">
        <v>190</v>
      </c>
      <c r="B30" s="7">
        <f>COUNTIFS(RawData!$E$5:$E$947734,$E30,RawData!$G$5:$G$947734,B$2)</f>
        <v>0</v>
      </c>
      <c r="C30" s="7">
        <f>COUNTIFS(RawData!$E$5:$E$947734,$E30,RawData!$G$5:$G$947734,C$2)</f>
        <v>0</v>
      </c>
      <c r="D30" s="7">
        <f>COUNTIFS(RawData!$E$5:$E$947734,$E30,RawData!$G$5:$G$947734,D$2)</f>
        <v>0</v>
      </c>
      <c r="E30" s="7">
        <v>3</v>
      </c>
      <c r="F30" s="55" t="str">
        <f t="shared" si="2"/>
        <v/>
      </c>
      <c r="G30" s="55" t="str">
        <f t="shared" si="3"/>
        <v/>
      </c>
    </row>
    <row r="31" spans="1:7" x14ac:dyDescent="0.3">
      <c r="A31" t="s">
        <v>191</v>
      </c>
      <c r="B31" s="7">
        <f>COUNTIFS(RawData!$E$5:$E$947734,$E31,RawData!$G$5:$G$947734,B$2)</f>
        <v>0</v>
      </c>
      <c r="C31" s="7">
        <f>COUNTIFS(RawData!$E$5:$E$947734,$E31,RawData!$G$5:$G$947734,C$2)</f>
        <v>0</v>
      </c>
      <c r="D31" s="7">
        <f>COUNTIFS(RawData!$E$5:$E$947734,$E31,RawData!$G$5:$G$947734,D$2)</f>
        <v>0</v>
      </c>
      <c r="E31" s="7">
        <v>10</v>
      </c>
      <c r="F31" s="55" t="str">
        <f t="shared" si="2"/>
        <v/>
      </c>
      <c r="G31" s="55" t="str">
        <f t="shared" si="3"/>
        <v/>
      </c>
    </row>
    <row r="32" spans="1:7" x14ac:dyDescent="0.3">
      <c r="A32" t="s">
        <v>192</v>
      </c>
      <c r="B32" s="7">
        <f>COUNTIFS(RawData!$E$5:$E$947734,$E32,RawData!$G$5:$G$947734,B$2)</f>
        <v>0</v>
      </c>
      <c r="C32" s="7">
        <f>COUNTIFS(RawData!$E$5:$E$947734,$E32,RawData!$G$5:$G$947734,C$2)</f>
        <v>0</v>
      </c>
      <c r="D32" s="7">
        <f>COUNTIFS(RawData!$E$5:$E$947734,$E32,RawData!$G$5:$G$947734,D$2)</f>
        <v>0</v>
      </c>
      <c r="E32" s="7">
        <v>12</v>
      </c>
      <c r="F32" s="55" t="str">
        <f t="shared" si="2"/>
        <v/>
      </c>
      <c r="G32" s="55" t="str">
        <f t="shared" si="3"/>
        <v/>
      </c>
    </row>
    <row r="33" spans="1:7" x14ac:dyDescent="0.3">
      <c r="A33" t="s">
        <v>193</v>
      </c>
      <c r="B33" s="7">
        <f>COUNTIFS(RawData!$E$5:$E$947734,$E33,RawData!$G$5:$G$947734,B$2)</f>
        <v>0</v>
      </c>
      <c r="C33" s="7">
        <f>COUNTIFS(RawData!$E$5:$E$947734,$E33,RawData!$G$5:$G$947734,C$2)</f>
        <v>0</v>
      </c>
      <c r="D33" s="7">
        <f>COUNTIFS(RawData!$E$5:$E$947734,$E33,RawData!$G$5:$G$947734,D$2)</f>
        <v>0</v>
      </c>
      <c r="E33" s="7">
        <v>13</v>
      </c>
      <c r="F33" s="55" t="str">
        <f t="shared" si="2"/>
        <v/>
      </c>
      <c r="G33" s="55" t="str">
        <f t="shared" si="3"/>
        <v/>
      </c>
    </row>
    <row r="34" spans="1:7" x14ac:dyDescent="0.3">
      <c r="A34" t="s">
        <v>194</v>
      </c>
      <c r="B34" s="7">
        <f>COUNTIFS(RawData!$E$5:$E$947734,$E34,RawData!$G$5:$G$947734,B$2)</f>
        <v>0</v>
      </c>
      <c r="C34" s="7">
        <f>COUNTIFS(RawData!$E$5:$E$947734,$E34,RawData!$G$5:$G$947734,C$2)</f>
        <v>0</v>
      </c>
      <c r="D34" s="7">
        <f>COUNTIFS(RawData!$E$5:$E$947734,$E34,RawData!$G$5:$G$947734,D$2)</f>
        <v>0</v>
      </c>
      <c r="E34" s="7">
        <v>15</v>
      </c>
      <c r="F34" s="55" t="str">
        <f t="shared" si="2"/>
        <v/>
      </c>
      <c r="G34" s="55" t="str">
        <f t="shared" si="3"/>
        <v/>
      </c>
    </row>
    <row r="35" spans="1:7" x14ac:dyDescent="0.3">
      <c r="A35" t="s">
        <v>195</v>
      </c>
      <c r="B35" s="7">
        <f>COUNTIFS(RawData!$E$5:$E$947734,$E35,RawData!$G$5:$G$947734,B$2)</f>
        <v>0</v>
      </c>
      <c r="C35" s="7">
        <f>COUNTIFS(RawData!$E$5:$E$947734,$E35,RawData!$G$5:$G$947734,C$2)</f>
        <v>0</v>
      </c>
      <c r="D35" s="7">
        <f>COUNTIFS(RawData!$E$5:$E$947734,$E35,RawData!$G$5:$G$947734,D$2)</f>
        <v>0</v>
      </c>
      <c r="E35" s="7">
        <v>14</v>
      </c>
      <c r="F35" s="55" t="str">
        <f t="shared" si="2"/>
        <v/>
      </c>
      <c r="G35" s="55" t="str">
        <f t="shared" si="3"/>
        <v/>
      </c>
    </row>
    <row r="36" spans="1:7" x14ac:dyDescent="0.3">
      <c r="B36" s="7"/>
      <c r="C36" s="7"/>
      <c r="D36" s="7"/>
      <c r="E36" s="7"/>
      <c r="F36" s="55"/>
      <c r="G36" s="55"/>
    </row>
    <row r="37" spans="1:7" ht="15.75" x14ac:dyDescent="0.3">
      <c r="A37" s="47" t="s">
        <v>196</v>
      </c>
      <c r="B37" s="7">
        <f>SUM(B38:B48)</f>
        <v>1</v>
      </c>
      <c r="C37" s="7">
        <f>SUM(C38:C48)</f>
        <v>0</v>
      </c>
      <c r="D37" s="7">
        <f>SUM(D38:D48)</f>
        <v>0</v>
      </c>
      <c r="E37" s="7"/>
      <c r="F37" s="48">
        <f t="shared" ref="F37:F48" si="4">IF(SUM(B37,C37)&gt;0,B37/(B37+C37),"")</f>
        <v>1</v>
      </c>
      <c r="G37" s="48">
        <f t="shared" ref="G37:G48" si="5">IF(SUM(D37,B37)&gt;0,B37/(B37+D37),"")</f>
        <v>1</v>
      </c>
    </row>
    <row r="38" spans="1:7" x14ac:dyDescent="0.3">
      <c r="A38" t="s">
        <v>132</v>
      </c>
      <c r="B38" s="7">
        <f>COUNTIFS(RawData!$F$5:$F$947734,$A38,RawData!$G$5:$G$947734,B$2,RawData!$E$5:$E$947734,$E38)</f>
        <v>0</v>
      </c>
      <c r="C38" s="7">
        <f>COUNTIFS(RawData!$F$5:$F$947734,$A38,RawData!$G$5:$G$947734,C$2,RawData!$E$5:$E$947734,$E38)</f>
        <v>0</v>
      </c>
      <c r="D38" s="7">
        <f>COUNTIFS(RawData!$F$5:$F$947734,$A38,RawData!$G$5:$G$947734,D$2,RawData!$E$5:$E$947734,$E38)</f>
        <v>0</v>
      </c>
      <c r="E38" s="7">
        <v>2</v>
      </c>
      <c r="F38" s="55" t="str">
        <f t="shared" si="4"/>
        <v/>
      </c>
      <c r="G38" s="55" t="str">
        <f t="shared" si="5"/>
        <v/>
      </c>
    </row>
    <row r="39" spans="1:7" x14ac:dyDescent="0.3">
      <c r="A39" t="s">
        <v>197</v>
      </c>
      <c r="B39" s="7">
        <f>COUNTIFS(RawData!$F$5:$F$947734,$A39,RawData!$G$5:$G$947734,B$2)</f>
        <v>0</v>
      </c>
      <c r="C39" s="7">
        <f>COUNTIFS(RawData!$F$5:$F$947734,$A39,RawData!$G$5:$G$947734,C$2)</f>
        <v>0</v>
      </c>
      <c r="D39" s="7">
        <f>COUNTIFS(RawData!$F$5:$F$947734,$A39,RawData!$G$5:$G$947734,D$2)</f>
        <v>0</v>
      </c>
      <c r="E39" s="7"/>
      <c r="F39" s="55" t="str">
        <f t="shared" si="4"/>
        <v/>
      </c>
      <c r="G39" s="55" t="str">
        <f t="shared" si="5"/>
        <v/>
      </c>
    </row>
    <row r="40" spans="1:7" x14ac:dyDescent="0.3">
      <c r="A40" t="s">
        <v>198</v>
      </c>
      <c r="B40" s="7">
        <f>COUNTIFS(RawData!$F$5:$F$947734,$A40,RawData!$G$5:$G$947734,B$2)</f>
        <v>1</v>
      </c>
      <c r="C40" s="7">
        <f>COUNTIFS(RawData!$F$5:$F$947734,$A40,RawData!$G$5:$G$947734,C$2)</f>
        <v>0</v>
      </c>
      <c r="D40" s="7">
        <f>COUNTIFS(RawData!$F$5:$F$947734,$A40,RawData!$G$5:$G$947734,D$2)</f>
        <v>0</v>
      </c>
      <c r="E40" s="7"/>
      <c r="F40" s="55">
        <f t="shared" si="4"/>
        <v>1</v>
      </c>
      <c r="G40" s="55">
        <f t="shared" si="5"/>
        <v>1</v>
      </c>
    </row>
    <row r="41" spans="1:7" x14ac:dyDescent="0.3">
      <c r="A41" t="s">
        <v>199</v>
      </c>
      <c r="B41" s="7">
        <f>COUNTIFS(RawData!$F$5:$F$947734,$A41,RawData!$G$5:$G$947734,B$2)</f>
        <v>0</v>
      </c>
      <c r="C41" s="7">
        <f>COUNTIFS(RawData!$F$5:$F$947734,$A41,RawData!$G$5:$G$947734,C$2)</f>
        <v>0</v>
      </c>
      <c r="D41" s="7">
        <f>COUNTIFS(RawData!$F$5:$F$947734,$A41,RawData!$G$5:$G$947734,D$2)</f>
        <v>0</v>
      </c>
      <c r="E41" s="7"/>
      <c r="F41" s="55" t="str">
        <f t="shared" si="4"/>
        <v/>
      </c>
      <c r="G41" s="55" t="str">
        <f t="shared" si="5"/>
        <v/>
      </c>
    </row>
    <row r="42" spans="1:7" x14ac:dyDescent="0.3">
      <c r="A42" t="s">
        <v>200</v>
      </c>
      <c r="B42" s="7">
        <f>COUNTIFS(RawData!$F$5:$F$947734,$A42,RawData!$G$5:$G$947734,B$2)</f>
        <v>0</v>
      </c>
      <c r="C42" s="7">
        <f>COUNTIFS(RawData!$F$5:$F$947734,$A42,RawData!$G$5:$G$947734,C$2)</f>
        <v>0</v>
      </c>
      <c r="D42" s="7">
        <f>COUNTIFS(RawData!$F$5:$F$947734,$A42,RawData!$G$5:$G$947734,D$2)</f>
        <v>0</v>
      </c>
      <c r="E42" s="7"/>
      <c r="F42" s="55" t="str">
        <f t="shared" si="4"/>
        <v/>
      </c>
      <c r="G42" s="55" t="str">
        <f t="shared" si="5"/>
        <v/>
      </c>
    </row>
    <row r="43" spans="1:7" x14ac:dyDescent="0.3">
      <c r="A43" t="s">
        <v>201</v>
      </c>
      <c r="B43" s="7">
        <f>COUNTIFS(RawData!$F$5:$F$947734,$A43,RawData!$G$5:$G$947734,B$2)</f>
        <v>0</v>
      </c>
      <c r="C43" s="7">
        <f>COUNTIFS(RawData!$F$5:$F$947734,$A43,RawData!$G$5:$G$947734,C$2)</f>
        <v>0</v>
      </c>
      <c r="D43" s="7">
        <f>COUNTIFS(RawData!$F$5:$F$947734,$A43,RawData!$G$5:$G$947734,D$2)</f>
        <v>0</v>
      </c>
      <c r="E43" s="7"/>
      <c r="F43" s="55" t="str">
        <f t="shared" si="4"/>
        <v/>
      </c>
      <c r="G43" s="55" t="str">
        <f t="shared" si="5"/>
        <v/>
      </c>
    </row>
    <row r="44" spans="1:7" x14ac:dyDescent="0.3">
      <c r="A44" t="s">
        <v>202</v>
      </c>
      <c r="B44" s="7">
        <f>COUNTIFS(RawData!$F$5:$F$947734,$A44,RawData!$G$5:$G$947734,B$2)</f>
        <v>0</v>
      </c>
      <c r="C44" s="7">
        <f>COUNTIFS(RawData!$F$5:$F$947734,$A44,RawData!$G$5:$G$947734,C$2)</f>
        <v>0</v>
      </c>
      <c r="D44" s="7">
        <f>COUNTIFS(RawData!$F$5:$F$947734,$A44,RawData!$G$5:$G$947734,D$2)</f>
        <v>0</v>
      </c>
      <c r="E44" s="7"/>
      <c r="F44" s="55" t="str">
        <f t="shared" si="4"/>
        <v/>
      </c>
      <c r="G44" s="55" t="str">
        <f t="shared" si="5"/>
        <v/>
      </c>
    </row>
    <row r="45" spans="1:7" x14ac:dyDescent="0.3">
      <c r="A45" t="s">
        <v>204</v>
      </c>
      <c r="B45" s="7">
        <f>COUNTIFS(RawData!$F$5:$F$947734,$A45,RawData!$G$5:$G$947734,B$2)</f>
        <v>0</v>
      </c>
      <c r="C45" s="7">
        <f>COUNTIFS(RawData!$F$5:$F$947734,$A45,RawData!$G$5:$G$947734,C$2)</f>
        <v>0</v>
      </c>
      <c r="D45" s="7">
        <f>COUNTIFS(RawData!$F$5:$F$947734,$A45,RawData!$G$5:$G$947734,D$2)</f>
        <v>0</v>
      </c>
      <c r="E45" s="7"/>
      <c r="F45" s="55" t="str">
        <f t="shared" si="4"/>
        <v/>
      </c>
      <c r="G45" s="55" t="str">
        <f t="shared" si="5"/>
        <v/>
      </c>
    </row>
    <row r="46" spans="1:7" x14ac:dyDescent="0.3">
      <c r="A46" t="s">
        <v>205</v>
      </c>
      <c r="B46" s="7">
        <f>COUNTIFS(RawData!$F$5:$F$947734,$A46,RawData!$G$5:$G$947734,B$2)</f>
        <v>0</v>
      </c>
      <c r="C46" s="7">
        <f>COUNTIFS(RawData!$F$5:$F$947734,$A46,RawData!$G$5:$G$947734,C$2)</f>
        <v>0</v>
      </c>
      <c r="D46" s="7">
        <f>COUNTIFS(RawData!$F$5:$F$947734,$A46,RawData!$G$5:$G$947734,D$2)</f>
        <v>0</v>
      </c>
      <c r="E46" s="7"/>
      <c r="F46" s="55" t="str">
        <f t="shared" si="4"/>
        <v/>
      </c>
      <c r="G46" s="55" t="str">
        <f t="shared" si="5"/>
        <v/>
      </c>
    </row>
    <row r="47" spans="1:7" x14ac:dyDescent="0.3">
      <c r="A47" t="s">
        <v>206</v>
      </c>
      <c r="B47" s="7">
        <f>COUNTIFS(RawData!$F$5:$F$947734,$A47,RawData!$G$5:$G$947734,B$2)</f>
        <v>0</v>
      </c>
      <c r="C47" s="7">
        <f>COUNTIFS(RawData!$F$5:$F$947734,$A47,RawData!$G$5:$G$947734,C$2)</f>
        <v>0</v>
      </c>
      <c r="D47" s="7">
        <f>COUNTIFS(RawData!$F$5:$F$947734,$A47,RawData!$G$5:$G$947734,D$2)</f>
        <v>0</v>
      </c>
      <c r="E47" s="7"/>
      <c r="F47" s="55" t="str">
        <f t="shared" si="4"/>
        <v/>
      </c>
      <c r="G47" s="55" t="str">
        <f t="shared" si="5"/>
        <v/>
      </c>
    </row>
    <row r="48" spans="1:7" x14ac:dyDescent="0.3">
      <c r="A48" t="s">
        <v>207</v>
      </c>
      <c r="B48" s="7">
        <f>COUNTIFS(RawData!$F$5:$F$947734,$A48,RawData!$G$5:$G$947734,B$2)</f>
        <v>0</v>
      </c>
      <c r="C48" s="7">
        <f>COUNTIFS(RawData!$F$5:$F$947734,$A48,RawData!$G$5:$G$947734,C$2)</f>
        <v>0</v>
      </c>
      <c r="D48" s="7">
        <f>COUNTIFS(RawData!$F$5:$F$947734,$A48,RawData!$G$5:$G$947734,D$2)</f>
        <v>0</v>
      </c>
      <c r="E48" s="7"/>
      <c r="F48" s="55" t="str">
        <f t="shared" si="4"/>
        <v/>
      </c>
      <c r="G48" s="55" t="str">
        <f t="shared" si="5"/>
        <v/>
      </c>
    </row>
    <row r="49" spans="1:7" s="7" customFormat="1" x14ac:dyDescent="0.3">
      <c r="F49" s="55"/>
      <c r="G49" s="55"/>
    </row>
    <row r="50" spans="1:7" s="7" customFormat="1" ht="15.75" x14ac:dyDescent="0.3">
      <c r="A50" s="47" t="s">
        <v>203</v>
      </c>
      <c r="F50" s="55"/>
      <c r="G50" s="55"/>
    </row>
    <row r="51" spans="1:7" x14ac:dyDescent="0.3">
      <c r="A51" t="s">
        <v>203</v>
      </c>
      <c r="B51" s="7">
        <f>COUNTIFS(RawData!$F$5:$F$947734,$A51,RawData!$G$5:$G$947734,B$2)</f>
        <v>2</v>
      </c>
      <c r="C51" s="7">
        <f>COUNTIFS(RawData!$F$5:$F$947734,$A51,RawData!$G$5:$G$947734,C$2)</f>
        <v>0</v>
      </c>
      <c r="D51" s="7">
        <f>COUNTIFS(RawData!$F$5:$F$947734,$A51,RawData!$G$5:$G$947734,D$2)</f>
        <v>0</v>
      </c>
      <c r="E51" s="7"/>
      <c r="F51" s="55">
        <f t="shared" ref="F51:F82" si="6">IF(SUM(B51,C51)&gt;0,B51/(B51+C51),"")</f>
        <v>1</v>
      </c>
      <c r="G51" s="55">
        <f t="shared" ref="G51:G82" si="7">IF(SUM(D51,B51)&gt;0,B51/(B51+D51),"")</f>
        <v>1</v>
      </c>
    </row>
    <row r="52" spans="1:7" x14ac:dyDescent="0.3">
      <c r="B52" s="7"/>
      <c r="C52" s="7"/>
      <c r="D52" s="7"/>
      <c r="E52" s="7"/>
      <c r="F52" s="55" t="str">
        <f t="shared" si="6"/>
        <v/>
      </c>
      <c r="G52" s="55" t="str">
        <f t="shared" si="7"/>
        <v/>
      </c>
    </row>
    <row r="53" spans="1:7" ht="15.75" x14ac:dyDescent="0.3">
      <c r="A53" s="47" t="s">
        <v>255</v>
      </c>
      <c r="B53" s="7">
        <f>SUM(B54:B100)</f>
        <v>0</v>
      </c>
      <c r="C53" s="7">
        <f>SUM(C54:C100)</f>
        <v>0</v>
      </c>
      <c r="D53" s="7">
        <f>SUM(D54:D100)</f>
        <v>0</v>
      </c>
      <c r="E53" s="7"/>
      <c r="F53" s="48" t="str">
        <f t="shared" si="6"/>
        <v/>
      </c>
      <c r="G53" s="48" t="str">
        <f t="shared" si="7"/>
        <v/>
      </c>
    </row>
    <row r="54" spans="1:7" x14ac:dyDescent="0.3">
      <c r="A54" t="s">
        <v>208</v>
      </c>
      <c r="B54" s="7">
        <f>COUNTIFS(RawData!$F$5:$F$947734,$A54,RawData!$G$5:$G$947734,B$2)</f>
        <v>0</v>
      </c>
      <c r="C54" s="7">
        <f>COUNTIFS(RawData!$F$5:$F$947734,$A54,RawData!$G$5:$G$947734,C$2)</f>
        <v>0</v>
      </c>
      <c r="D54" s="7">
        <f>COUNTIFS(RawData!$F$5:$F$947734,$A54,RawData!$G$5:$G$947734,D$2)</f>
        <v>0</v>
      </c>
      <c r="E54" s="7"/>
      <c r="F54" s="55" t="str">
        <f t="shared" si="6"/>
        <v/>
      </c>
      <c r="G54" s="55" t="str">
        <f t="shared" si="7"/>
        <v/>
      </c>
    </row>
    <row r="55" spans="1:7" x14ac:dyDescent="0.3">
      <c r="A55" t="s">
        <v>209</v>
      </c>
      <c r="B55" s="7">
        <f>COUNTIFS(RawData!$F$5:$F$947734,$A55,RawData!$G$5:$G$947734,B$2)</f>
        <v>0</v>
      </c>
      <c r="C55" s="7">
        <f>COUNTIFS(RawData!$F$5:$F$947734,$A55,RawData!$G$5:$G$947734,C$2)</f>
        <v>0</v>
      </c>
      <c r="D55" s="7">
        <f>COUNTIFS(RawData!$F$5:$F$947734,$A55,RawData!$G$5:$G$947734,D$2)</f>
        <v>0</v>
      </c>
      <c r="E55" s="7"/>
      <c r="F55" s="55" t="str">
        <f t="shared" si="6"/>
        <v/>
      </c>
      <c r="G55" s="55" t="str">
        <f t="shared" si="7"/>
        <v/>
      </c>
    </row>
    <row r="56" spans="1:7" x14ac:dyDescent="0.3">
      <c r="A56" t="s">
        <v>210</v>
      </c>
      <c r="B56" s="7">
        <f>COUNTIFS(RawData!$F$5:$F$947734,$A56,RawData!$G$5:$G$947734,B$2)</f>
        <v>0</v>
      </c>
      <c r="C56" s="7">
        <f>COUNTIFS(RawData!$F$5:$F$947734,$A56,RawData!$G$5:$G$947734,C$2)</f>
        <v>0</v>
      </c>
      <c r="D56" s="7">
        <f>COUNTIFS(RawData!$F$5:$F$947734,$A56,RawData!$G$5:$G$947734,D$2)</f>
        <v>0</v>
      </c>
      <c r="E56" s="7"/>
      <c r="F56" s="55" t="str">
        <f t="shared" si="6"/>
        <v/>
      </c>
      <c r="G56" s="55" t="str">
        <f t="shared" si="7"/>
        <v/>
      </c>
    </row>
    <row r="57" spans="1:7" x14ac:dyDescent="0.3">
      <c r="A57" t="s">
        <v>211</v>
      </c>
      <c r="B57" s="7">
        <f>COUNTIFS(RawData!$F$5:$F$947734,$A57,RawData!$G$5:$G$947734,B$2)</f>
        <v>0</v>
      </c>
      <c r="C57" s="7">
        <f>COUNTIFS(RawData!$F$5:$F$947734,$A57,RawData!$G$5:$G$947734,C$2)</f>
        <v>0</v>
      </c>
      <c r="D57" s="7">
        <f>COUNTIFS(RawData!$F$5:$F$947734,$A57,RawData!$G$5:$G$947734,D$2)</f>
        <v>0</v>
      </c>
      <c r="E57" s="7"/>
      <c r="F57" s="55" t="str">
        <f t="shared" si="6"/>
        <v/>
      </c>
      <c r="G57" s="55" t="str">
        <f t="shared" si="7"/>
        <v/>
      </c>
    </row>
    <row r="58" spans="1:7" x14ac:dyDescent="0.3">
      <c r="A58" t="s">
        <v>212</v>
      </c>
      <c r="B58" s="7">
        <f>COUNTIFS(RawData!$F$5:$F$947734,$A58,RawData!$G$5:$G$947734,B$2)</f>
        <v>0</v>
      </c>
      <c r="C58" s="7">
        <f>COUNTIFS(RawData!$F$5:$F$947734,$A58,RawData!$G$5:$G$947734,C$2)</f>
        <v>0</v>
      </c>
      <c r="D58" s="7">
        <f>COUNTIFS(RawData!$F$5:$F$947734,$A58,RawData!$G$5:$G$947734,D$2)</f>
        <v>0</v>
      </c>
      <c r="E58" s="7"/>
      <c r="F58" s="55" t="str">
        <f t="shared" si="6"/>
        <v/>
      </c>
      <c r="G58" s="55" t="str">
        <f t="shared" si="7"/>
        <v/>
      </c>
    </row>
    <row r="59" spans="1:7" x14ac:dyDescent="0.3">
      <c r="A59" t="s">
        <v>213</v>
      </c>
      <c r="B59" s="7">
        <f>COUNTIFS(RawData!$F$5:$F$947734,$A59,RawData!$G$5:$G$947734,B$2)</f>
        <v>0</v>
      </c>
      <c r="C59" s="7">
        <f>COUNTIFS(RawData!$F$5:$F$947734,$A59,RawData!$G$5:$G$947734,C$2)</f>
        <v>0</v>
      </c>
      <c r="D59" s="7">
        <f>COUNTIFS(RawData!$F$5:$F$947734,$A59,RawData!$G$5:$G$947734,D$2)</f>
        <v>0</v>
      </c>
      <c r="E59" s="7"/>
      <c r="F59" s="55" t="str">
        <f t="shared" si="6"/>
        <v/>
      </c>
      <c r="G59" s="55" t="str">
        <f t="shared" si="7"/>
        <v/>
      </c>
    </row>
    <row r="60" spans="1:7" x14ac:dyDescent="0.3">
      <c r="A60" t="s">
        <v>214</v>
      </c>
      <c r="B60" s="7">
        <f>COUNTIFS(RawData!$F$5:$F$947734,$A60,RawData!$G$5:$G$947734,B$2)</f>
        <v>0</v>
      </c>
      <c r="C60" s="7">
        <f>COUNTIFS(RawData!$F$5:$F$947734,$A60,RawData!$G$5:$G$947734,C$2)</f>
        <v>0</v>
      </c>
      <c r="D60" s="7">
        <f>COUNTIFS(RawData!$F$5:$F$947734,$A60,RawData!$G$5:$G$947734,D$2)</f>
        <v>0</v>
      </c>
      <c r="E60" s="7"/>
      <c r="F60" s="55" t="str">
        <f t="shared" si="6"/>
        <v/>
      </c>
      <c r="G60" s="55" t="str">
        <f t="shared" si="7"/>
        <v/>
      </c>
    </row>
    <row r="61" spans="1:7" x14ac:dyDescent="0.3">
      <c r="A61" t="s">
        <v>215</v>
      </c>
      <c r="B61" s="7">
        <f>COUNTIFS(RawData!$F$5:$F$947734,$A61,RawData!$G$5:$G$947734,B$2)</f>
        <v>0</v>
      </c>
      <c r="C61" s="7">
        <f>COUNTIFS(RawData!$F$5:$F$947734,$A61,RawData!$G$5:$G$947734,C$2)</f>
        <v>0</v>
      </c>
      <c r="D61" s="7">
        <f>COUNTIFS(RawData!$F$5:$F$947734,$A61,RawData!$G$5:$G$947734,D$2)</f>
        <v>0</v>
      </c>
      <c r="E61" s="7"/>
      <c r="F61" s="55" t="str">
        <f t="shared" si="6"/>
        <v/>
      </c>
      <c r="G61" s="55" t="str">
        <f t="shared" si="7"/>
        <v/>
      </c>
    </row>
    <row r="62" spans="1:7" x14ac:dyDescent="0.3">
      <c r="A62" t="s">
        <v>216</v>
      </c>
      <c r="B62" s="7">
        <f>COUNTIFS(RawData!$F$5:$F$947734,$A62,RawData!$G$5:$G$947734,B$2)</f>
        <v>0</v>
      </c>
      <c r="C62" s="7">
        <f>COUNTIFS(RawData!$F$5:$F$947734,$A62,RawData!$G$5:$G$947734,C$2)</f>
        <v>0</v>
      </c>
      <c r="D62" s="7">
        <f>COUNTIFS(RawData!$F$5:$F$947734,$A62,RawData!$G$5:$G$947734,D$2)</f>
        <v>0</v>
      </c>
      <c r="E62" s="7"/>
      <c r="F62" s="55" t="str">
        <f t="shared" si="6"/>
        <v/>
      </c>
      <c r="G62" s="55" t="str">
        <f t="shared" si="7"/>
        <v/>
      </c>
    </row>
    <row r="63" spans="1:7" x14ac:dyDescent="0.3">
      <c r="A63" t="s">
        <v>217</v>
      </c>
      <c r="B63" s="7">
        <f>COUNTIFS(RawData!$F$5:$F$947734,$A63,RawData!$G$5:$G$947734,B$2)</f>
        <v>0</v>
      </c>
      <c r="C63" s="7">
        <f>COUNTIFS(RawData!$F$5:$F$947734,$A63,RawData!$G$5:$G$947734,C$2)</f>
        <v>0</v>
      </c>
      <c r="D63" s="7">
        <f>COUNTIFS(RawData!$F$5:$F$947734,$A63,RawData!$G$5:$G$947734,D$2)</f>
        <v>0</v>
      </c>
      <c r="E63" s="7"/>
      <c r="F63" s="55" t="str">
        <f t="shared" si="6"/>
        <v/>
      </c>
      <c r="G63" s="55" t="str">
        <f t="shared" si="7"/>
        <v/>
      </c>
    </row>
    <row r="64" spans="1:7" x14ac:dyDescent="0.3">
      <c r="A64" t="s">
        <v>218</v>
      </c>
      <c r="B64" s="7">
        <f>COUNTIFS(RawData!$F$5:$F$947734,$A64,RawData!$G$5:$G$947734,B$2)</f>
        <v>0</v>
      </c>
      <c r="C64" s="7">
        <f>COUNTIFS(RawData!$F$5:$F$947734,$A64,RawData!$G$5:$G$947734,C$2)</f>
        <v>0</v>
      </c>
      <c r="D64" s="7">
        <f>COUNTIFS(RawData!$F$5:$F$947734,$A64,RawData!$G$5:$G$947734,D$2)</f>
        <v>0</v>
      </c>
      <c r="E64" s="7"/>
      <c r="F64" s="55" t="str">
        <f t="shared" si="6"/>
        <v/>
      </c>
      <c r="G64" s="55" t="str">
        <f t="shared" si="7"/>
        <v/>
      </c>
    </row>
    <row r="65" spans="1:7" x14ac:dyDescent="0.3">
      <c r="A65" t="s">
        <v>219</v>
      </c>
      <c r="B65" s="7">
        <f>COUNTIFS(RawData!$F$5:$F$947734,$A65,RawData!$G$5:$G$947734,B$2)</f>
        <v>0</v>
      </c>
      <c r="C65" s="7">
        <f>COUNTIFS(RawData!$F$5:$F$947734,$A65,RawData!$G$5:$G$947734,C$2)</f>
        <v>0</v>
      </c>
      <c r="D65" s="7">
        <f>COUNTIFS(RawData!$F$5:$F$947734,$A65,RawData!$G$5:$G$947734,D$2)</f>
        <v>0</v>
      </c>
      <c r="E65" s="7"/>
      <c r="F65" s="55" t="str">
        <f t="shared" si="6"/>
        <v/>
      </c>
      <c r="G65" s="55" t="str">
        <f t="shared" si="7"/>
        <v/>
      </c>
    </row>
    <row r="66" spans="1:7" x14ac:dyDescent="0.3">
      <c r="A66" t="s">
        <v>220</v>
      </c>
      <c r="B66" s="7">
        <f>COUNTIFS(RawData!$F$5:$F$947734,$A66,RawData!$G$5:$G$947734,B$2)</f>
        <v>0</v>
      </c>
      <c r="C66" s="7">
        <f>COUNTIFS(RawData!$F$5:$F$947734,$A66,RawData!$G$5:$G$947734,C$2)</f>
        <v>0</v>
      </c>
      <c r="D66" s="7">
        <f>COUNTIFS(RawData!$F$5:$F$947734,$A66,RawData!$G$5:$G$947734,D$2)</f>
        <v>0</v>
      </c>
      <c r="E66" s="7"/>
      <c r="F66" s="55" t="str">
        <f t="shared" si="6"/>
        <v/>
      </c>
      <c r="G66" s="55" t="str">
        <f t="shared" si="7"/>
        <v/>
      </c>
    </row>
    <row r="67" spans="1:7" x14ac:dyDescent="0.3">
      <c r="A67" t="s">
        <v>221</v>
      </c>
      <c r="B67" s="7">
        <f>COUNTIFS(RawData!$F$5:$F$947734,$A67,RawData!$G$5:$G$947734,B$2)</f>
        <v>0</v>
      </c>
      <c r="C67" s="7">
        <f>COUNTIFS(RawData!$F$5:$F$947734,$A67,RawData!$G$5:$G$947734,C$2)</f>
        <v>0</v>
      </c>
      <c r="D67" s="7">
        <f>COUNTIFS(RawData!$F$5:$F$947734,$A67,RawData!$G$5:$G$947734,D$2)</f>
        <v>0</v>
      </c>
      <c r="E67" s="7"/>
      <c r="F67" s="55" t="str">
        <f t="shared" si="6"/>
        <v/>
      </c>
      <c r="G67" s="55" t="str">
        <f t="shared" si="7"/>
        <v/>
      </c>
    </row>
    <row r="68" spans="1:7" x14ac:dyDescent="0.3">
      <c r="A68" t="s">
        <v>222</v>
      </c>
      <c r="B68" s="7">
        <f>COUNTIFS(RawData!$F$5:$F$947734,$A68,RawData!$G$5:$G$947734,B$2)</f>
        <v>0</v>
      </c>
      <c r="C68" s="7">
        <f>COUNTIFS(RawData!$F$5:$F$947734,$A68,RawData!$G$5:$G$947734,C$2)</f>
        <v>0</v>
      </c>
      <c r="D68" s="7">
        <f>COUNTIFS(RawData!$F$5:$F$947734,$A68,RawData!$G$5:$G$947734,D$2)</f>
        <v>0</v>
      </c>
      <c r="E68" s="7"/>
      <c r="F68" s="55" t="str">
        <f t="shared" si="6"/>
        <v/>
      </c>
      <c r="G68" s="55" t="str">
        <f t="shared" si="7"/>
        <v/>
      </c>
    </row>
    <row r="69" spans="1:7" x14ac:dyDescent="0.3">
      <c r="A69" t="s">
        <v>223</v>
      </c>
      <c r="B69" s="7">
        <f>COUNTIFS(RawData!$F$5:$F$947734,$A69,RawData!$G$5:$G$947734,B$2)</f>
        <v>0</v>
      </c>
      <c r="C69" s="7">
        <f>COUNTIFS(RawData!$F$5:$F$947734,$A69,RawData!$G$5:$G$947734,C$2)</f>
        <v>0</v>
      </c>
      <c r="D69" s="7">
        <f>COUNTIFS(RawData!$F$5:$F$947734,$A69,RawData!$G$5:$G$947734,D$2)</f>
        <v>0</v>
      </c>
      <c r="E69" s="7"/>
      <c r="F69" s="55" t="str">
        <f t="shared" si="6"/>
        <v/>
      </c>
      <c r="G69" s="55" t="str">
        <f t="shared" si="7"/>
        <v/>
      </c>
    </row>
    <row r="70" spans="1:7" x14ac:dyDescent="0.3">
      <c r="A70" t="s">
        <v>224</v>
      </c>
      <c r="B70" s="7">
        <f>COUNTIFS(RawData!$F$5:$F$947734,$A70,RawData!$G$5:$G$947734,B$2)</f>
        <v>0</v>
      </c>
      <c r="C70" s="7">
        <f>COUNTIFS(RawData!$F$5:$F$947734,$A70,RawData!$G$5:$G$947734,C$2)</f>
        <v>0</v>
      </c>
      <c r="D70" s="7">
        <f>COUNTIFS(RawData!$F$5:$F$947734,$A70,RawData!$G$5:$G$947734,D$2)</f>
        <v>0</v>
      </c>
      <c r="E70" s="7"/>
      <c r="F70" s="55" t="str">
        <f t="shared" si="6"/>
        <v/>
      </c>
      <c r="G70" s="55" t="str">
        <f t="shared" si="7"/>
        <v/>
      </c>
    </row>
    <row r="71" spans="1:7" x14ac:dyDescent="0.3">
      <c r="A71" t="s">
        <v>225</v>
      </c>
      <c r="B71" s="7">
        <f>COUNTIFS(RawData!$F$5:$F$947734,$A71,RawData!$G$5:$G$947734,B$2)</f>
        <v>0</v>
      </c>
      <c r="C71" s="7">
        <f>COUNTIFS(RawData!$F$5:$F$947734,$A71,RawData!$G$5:$G$947734,C$2)</f>
        <v>0</v>
      </c>
      <c r="D71" s="7">
        <f>COUNTIFS(RawData!$F$5:$F$947734,$A71,RawData!$G$5:$G$947734,D$2)</f>
        <v>0</v>
      </c>
      <c r="E71" s="7"/>
      <c r="F71" s="55" t="str">
        <f t="shared" si="6"/>
        <v/>
      </c>
      <c r="G71" s="55" t="str">
        <f t="shared" si="7"/>
        <v/>
      </c>
    </row>
    <row r="72" spans="1:7" x14ac:dyDescent="0.3">
      <c r="A72" t="s">
        <v>226</v>
      </c>
      <c r="B72" s="7">
        <f>COUNTIFS(RawData!$F$5:$F$947734,$A72,RawData!$G$5:$G$947734,B$2)</f>
        <v>0</v>
      </c>
      <c r="C72" s="7">
        <f>COUNTIFS(RawData!$F$5:$F$947734,$A72,RawData!$G$5:$G$947734,C$2)</f>
        <v>0</v>
      </c>
      <c r="D72" s="7">
        <f>COUNTIFS(RawData!$F$5:$F$947734,$A72,RawData!$G$5:$G$947734,D$2)</f>
        <v>0</v>
      </c>
      <c r="E72" s="7"/>
      <c r="F72" s="55" t="str">
        <f t="shared" si="6"/>
        <v/>
      </c>
      <c r="G72" s="55" t="str">
        <f t="shared" si="7"/>
        <v/>
      </c>
    </row>
    <row r="73" spans="1:7" x14ac:dyDescent="0.3">
      <c r="A73" t="s">
        <v>227</v>
      </c>
      <c r="B73" s="7">
        <f>COUNTIFS(RawData!$F$5:$F$947734,$A73,RawData!$G$5:$G$947734,B$2)</f>
        <v>0</v>
      </c>
      <c r="C73" s="7">
        <f>COUNTIFS(RawData!$F$5:$F$947734,$A73,RawData!$G$5:$G$947734,C$2)</f>
        <v>0</v>
      </c>
      <c r="D73" s="7">
        <f>COUNTIFS(RawData!$F$5:$F$947734,$A73,RawData!$G$5:$G$947734,D$2)</f>
        <v>0</v>
      </c>
      <c r="E73" s="7"/>
      <c r="F73" s="55" t="str">
        <f t="shared" si="6"/>
        <v/>
      </c>
      <c r="G73" s="55" t="str">
        <f t="shared" si="7"/>
        <v/>
      </c>
    </row>
    <row r="74" spans="1:7" x14ac:dyDescent="0.3">
      <c r="A74" t="s">
        <v>228</v>
      </c>
      <c r="B74" s="7">
        <f>COUNTIFS(RawData!$F$5:$F$947734,$A74,RawData!$G$5:$G$947734,B$2)</f>
        <v>0</v>
      </c>
      <c r="C74" s="7">
        <f>COUNTIFS(RawData!$F$5:$F$947734,$A74,RawData!$G$5:$G$947734,C$2)</f>
        <v>0</v>
      </c>
      <c r="D74" s="7">
        <f>COUNTIFS(RawData!$F$5:$F$947734,$A74,RawData!$G$5:$G$947734,D$2)</f>
        <v>0</v>
      </c>
      <c r="E74" s="7"/>
      <c r="F74" s="55" t="str">
        <f t="shared" si="6"/>
        <v/>
      </c>
      <c r="G74" s="55" t="str">
        <f t="shared" si="7"/>
        <v/>
      </c>
    </row>
    <row r="75" spans="1:7" x14ac:dyDescent="0.3">
      <c r="A75" t="s">
        <v>229</v>
      </c>
      <c r="B75" s="7">
        <f>COUNTIFS(RawData!$F$5:$F$947734,$A75,RawData!$G$5:$G$947734,B$2)</f>
        <v>0</v>
      </c>
      <c r="C75" s="7">
        <f>COUNTIFS(RawData!$F$5:$F$947734,$A75,RawData!$G$5:$G$947734,C$2)</f>
        <v>0</v>
      </c>
      <c r="D75" s="7">
        <f>COUNTIFS(RawData!$F$5:$F$947734,$A75,RawData!$G$5:$G$947734,D$2)</f>
        <v>0</v>
      </c>
      <c r="E75" s="7"/>
      <c r="F75" s="55" t="str">
        <f t="shared" si="6"/>
        <v/>
      </c>
      <c r="G75" s="55" t="str">
        <f t="shared" si="7"/>
        <v/>
      </c>
    </row>
    <row r="76" spans="1:7" x14ac:dyDescent="0.3">
      <c r="A76" t="s">
        <v>230</v>
      </c>
      <c r="B76" s="7">
        <f>COUNTIFS(RawData!$F$5:$F$947734,$A76,RawData!$G$5:$G$947734,B$2)</f>
        <v>0</v>
      </c>
      <c r="C76" s="7">
        <f>COUNTIFS(RawData!$F$5:$F$947734,$A76,RawData!$G$5:$G$947734,C$2)</f>
        <v>0</v>
      </c>
      <c r="D76" s="7">
        <f>COUNTIFS(RawData!$F$5:$F$947734,$A76,RawData!$G$5:$G$947734,D$2)</f>
        <v>0</v>
      </c>
      <c r="E76" s="7"/>
      <c r="F76" s="55" t="str">
        <f t="shared" si="6"/>
        <v/>
      </c>
      <c r="G76" s="55" t="str">
        <f t="shared" si="7"/>
        <v/>
      </c>
    </row>
    <row r="77" spans="1:7" x14ac:dyDescent="0.3">
      <c r="A77" t="s">
        <v>231</v>
      </c>
      <c r="B77" s="7">
        <f>COUNTIFS(RawData!$F$5:$F$947734,$A77,RawData!$G$5:$G$947734,B$2)</f>
        <v>0</v>
      </c>
      <c r="C77" s="7">
        <f>COUNTIFS(RawData!$F$5:$F$947734,$A77,RawData!$G$5:$G$947734,C$2)</f>
        <v>0</v>
      </c>
      <c r="D77" s="7">
        <f>COUNTIFS(RawData!$F$5:$F$947734,$A77,RawData!$G$5:$G$947734,D$2)</f>
        <v>0</v>
      </c>
      <c r="E77" s="7"/>
      <c r="F77" s="55" t="str">
        <f t="shared" si="6"/>
        <v/>
      </c>
      <c r="G77" s="55" t="str">
        <f t="shared" si="7"/>
        <v/>
      </c>
    </row>
    <row r="78" spans="1:7" x14ac:dyDescent="0.3">
      <c r="A78" t="s">
        <v>232</v>
      </c>
      <c r="B78" s="7">
        <f>COUNTIFS(RawData!$F$5:$F$947734,$A78,RawData!$G$5:$G$947734,B$2)</f>
        <v>0</v>
      </c>
      <c r="C78" s="7">
        <f>COUNTIFS(RawData!$F$5:$F$947734,$A78,RawData!$G$5:$G$947734,C$2)</f>
        <v>0</v>
      </c>
      <c r="D78" s="7">
        <f>COUNTIFS(RawData!$F$5:$F$947734,$A78,RawData!$G$5:$G$947734,D$2)</f>
        <v>0</v>
      </c>
      <c r="E78" s="7"/>
      <c r="F78" s="55" t="str">
        <f t="shared" si="6"/>
        <v/>
      </c>
      <c r="G78" s="55" t="str">
        <f t="shared" si="7"/>
        <v/>
      </c>
    </row>
    <row r="79" spans="1:7" x14ac:dyDescent="0.3">
      <c r="A79" t="s">
        <v>233</v>
      </c>
      <c r="B79" s="7">
        <f>COUNTIFS(RawData!$F$5:$F$947734,$A79,RawData!$G$5:$G$947734,B$2)</f>
        <v>0</v>
      </c>
      <c r="C79" s="7">
        <f>COUNTIFS(RawData!$F$5:$F$947734,$A79,RawData!$G$5:$G$947734,C$2)</f>
        <v>0</v>
      </c>
      <c r="D79" s="7">
        <f>COUNTIFS(RawData!$F$5:$F$947734,$A79,RawData!$G$5:$G$947734,D$2)</f>
        <v>0</v>
      </c>
      <c r="E79" s="7"/>
      <c r="F79" s="55" t="str">
        <f t="shared" si="6"/>
        <v/>
      </c>
      <c r="G79" s="55" t="str">
        <f t="shared" si="7"/>
        <v/>
      </c>
    </row>
    <row r="80" spans="1:7" x14ac:dyDescent="0.3">
      <c r="A80" t="s">
        <v>234</v>
      </c>
      <c r="B80" s="7">
        <f>COUNTIFS(RawData!$F$5:$F$947734,$A80,RawData!$G$5:$G$947734,B$2)</f>
        <v>0</v>
      </c>
      <c r="C80" s="7">
        <f>COUNTIFS(RawData!$F$5:$F$947734,$A80,RawData!$G$5:$G$947734,C$2)</f>
        <v>0</v>
      </c>
      <c r="D80" s="7">
        <f>COUNTIFS(RawData!$F$5:$F$947734,$A80,RawData!$G$5:$G$947734,D$2)</f>
        <v>0</v>
      </c>
      <c r="E80" s="7"/>
      <c r="F80" s="55" t="str">
        <f t="shared" si="6"/>
        <v/>
      </c>
      <c r="G80" s="55" t="str">
        <f t="shared" si="7"/>
        <v/>
      </c>
    </row>
    <row r="81" spans="1:7" x14ac:dyDescent="0.3">
      <c r="A81" t="s">
        <v>235</v>
      </c>
      <c r="B81" s="7">
        <f>COUNTIFS(RawData!$F$5:$F$947734,$A81,RawData!$G$5:$G$947734,B$2)</f>
        <v>0</v>
      </c>
      <c r="C81" s="7">
        <f>COUNTIFS(RawData!$F$5:$F$947734,$A81,RawData!$G$5:$G$947734,C$2)</f>
        <v>0</v>
      </c>
      <c r="D81" s="7">
        <f>COUNTIFS(RawData!$F$5:$F$947734,$A81,RawData!$G$5:$G$947734,D$2)</f>
        <v>0</v>
      </c>
      <c r="E81" s="7"/>
      <c r="F81" s="55" t="str">
        <f t="shared" si="6"/>
        <v/>
      </c>
      <c r="G81" s="55" t="str">
        <f t="shared" si="7"/>
        <v/>
      </c>
    </row>
    <row r="82" spans="1:7" x14ac:dyDescent="0.3">
      <c r="A82" t="s">
        <v>236</v>
      </c>
      <c r="B82" s="7">
        <f>COUNTIFS(RawData!$F$5:$F$947734,$A82,RawData!$G$5:$G$947734,B$2)</f>
        <v>0</v>
      </c>
      <c r="C82" s="7">
        <f>COUNTIFS(RawData!$F$5:$F$947734,$A82,RawData!$G$5:$G$947734,C$2)</f>
        <v>0</v>
      </c>
      <c r="D82" s="7">
        <f>COUNTIFS(RawData!$F$5:$F$947734,$A82,RawData!$G$5:$G$947734,D$2)</f>
        <v>0</v>
      </c>
      <c r="E82" s="7"/>
      <c r="F82" s="55" t="str">
        <f t="shared" si="6"/>
        <v/>
      </c>
      <c r="G82" s="55" t="str">
        <f t="shared" si="7"/>
        <v/>
      </c>
    </row>
    <row r="83" spans="1:7" x14ac:dyDescent="0.3">
      <c r="A83" t="s">
        <v>237</v>
      </c>
      <c r="B83" s="7">
        <f>COUNTIFS(RawData!$F$5:$F$947734,$A83,RawData!$G$5:$G$947734,B$2)</f>
        <v>0</v>
      </c>
      <c r="C83" s="7">
        <f>COUNTIFS(RawData!$F$5:$F$947734,$A83,RawData!$G$5:$G$947734,C$2)</f>
        <v>0</v>
      </c>
      <c r="D83" s="7">
        <f>COUNTIFS(RawData!$F$5:$F$947734,$A83,RawData!$G$5:$G$947734,D$2)</f>
        <v>0</v>
      </c>
      <c r="E83" s="7"/>
      <c r="F83" s="55" t="str">
        <f t="shared" ref="F83:F100" si="8">IF(SUM(B83,C83)&gt;0,B83/(B83+C83),"")</f>
        <v/>
      </c>
      <c r="G83" s="55" t="str">
        <f t="shared" ref="G83:G100" si="9">IF(SUM(D83,B83)&gt;0,B83/(B83+D83),"")</f>
        <v/>
      </c>
    </row>
    <row r="84" spans="1:7" x14ac:dyDescent="0.3">
      <c r="A84" t="s">
        <v>238</v>
      </c>
      <c r="B84" s="7">
        <f>COUNTIFS(RawData!$F$5:$F$947734,$A84,RawData!$G$5:$G$947734,B$2)</f>
        <v>0</v>
      </c>
      <c r="C84" s="7">
        <f>COUNTIFS(RawData!$F$5:$F$947734,$A84,RawData!$G$5:$G$947734,C$2)</f>
        <v>0</v>
      </c>
      <c r="D84" s="7">
        <f>COUNTIFS(RawData!$F$5:$F$947734,$A84,RawData!$G$5:$G$947734,D$2)</f>
        <v>0</v>
      </c>
      <c r="E84" s="7"/>
      <c r="F84" s="55" t="str">
        <f t="shared" si="8"/>
        <v/>
      </c>
      <c r="G84" s="55" t="str">
        <f t="shared" si="9"/>
        <v/>
      </c>
    </row>
    <row r="85" spans="1:7" x14ac:dyDescent="0.3">
      <c r="A85" t="s">
        <v>239</v>
      </c>
      <c r="B85" s="7">
        <f>COUNTIFS(RawData!$F$5:$F$947734,$A85,RawData!$G$5:$G$947734,B$2)</f>
        <v>0</v>
      </c>
      <c r="C85" s="7">
        <f>COUNTIFS(RawData!$F$5:$F$947734,$A85,RawData!$G$5:$G$947734,C$2)</f>
        <v>0</v>
      </c>
      <c r="D85" s="7">
        <f>COUNTIFS(RawData!$F$5:$F$947734,$A85,RawData!$G$5:$G$947734,D$2)</f>
        <v>0</v>
      </c>
      <c r="E85" s="7"/>
      <c r="F85" s="55" t="str">
        <f t="shared" si="8"/>
        <v/>
      </c>
      <c r="G85" s="55" t="str">
        <f t="shared" si="9"/>
        <v/>
      </c>
    </row>
    <row r="86" spans="1:7" x14ac:dyDescent="0.3">
      <c r="A86" t="s">
        <v>240</v>
      </c>
      <c r="B86" s="7">
        <f>COUNTIFS(RawData!$F$5:$F$947734,$A86,RawData!$G$5:$G$947734,B$2)</f>
        <v>0</v>
      </c>
      <c r="C86" s="7">
        <f>COUNTIFS(RawData!$F$5:$F$947734,$A86,RawData!$G$5:$G$947734,C$2)</f>
        <v>0</v>
      </c>
      <c r="D86" s="7">
        <f>COUNTIFS(RawData!$F$5:$F$947734,$A86,RawData!$G$5:$G$947734,D$2)</f>
        <v>0</v>
      </c>
      <c r="E86" s="7"/>
      <c r="F86" s="55" t="str">
        <f t="shared" si="8"/>
        <v/>
      </c>
      <c r="G86" s="55" t="str">
        <f t="shared" si="9"/>
        <v/>
      </c>
    </row>
    <row r="87" spans="1:7" x14ac:dyDescent="0.3">
      <c r="A87" t="s">
        <v>241</v>
      </c>
      <c r="B87" s="7">
        <f>COUNTIFS(RawData!$F$5:$F$947734,$A87,RawData!$G$5:$G$947734,B$2)</f>
        <v>0</v>
      </c>
      <c r="C87" s="7">
        <f>COUNTIFS(RawData!$F$5:$F$947734,$A87,RawData!$G$5:$G$947734,C$2)</f>
        <v>0</v>
      </c>
      <c r="D87" s="7">
        <f>COUNTIFS(RawData!$F$5:$F$947734,$A87,RawData!$G$5:$G$947734,D$2)</f>
        <v>0</v>
      </c>
      <c r="E87" s="7"/>
      <c r="F87" s="55" t="str">
        <f t="shared" si="8"/>
        <v/>
      </c>
      <c r="G87" s="55" t="str">
        <f t="shared" si="9"/>
        <v/>
      </c>
    </row>
    <row r="88" spans="1:7" x14ac:dyDescent="0.3">
      <c r="A88" t="s">
        <v>242</v>
      </c>
      <c r="B88" s="7">
        <f>COUNTIFS(RawData!$F$5:$F$947734,$A88,RawData!$G$5:$G$947734,B$2)</f>
        <v>0</v>
      </c>
      <c r="C88" s="7">
        <f>COUNTIFS(RawData!$F$5:$F$947734,$A88,RawData!$G$5:$G$947734,C$2)</f>
        <v>0</v>
      </c>
      <c r="D88" s="7">
        <f>COUNTIFS(RawData!$F$5:$F$947734,$A88,RawData!$G$5:$G$947734,D$2)</f>
        <v>0</v>
      </c>
      <c r="E88" s="7"/>
      <c r="F88" s="55" t="str">
        <f t="shared" si="8"/>
        <v/>
      </c>
      <c r="G88" s="55" t="str">
        <f t="shared" si="9"/>
        <v/>
      </c>
    </row>
    <row r="89" spans="1:7" x14ac:dyDescent="0.3">
      <c r="A89" t="s">
        <v>243</v>
      </c>
      <c r="B89" s="7">
        <f>COUNTIFS(RawData!$F$5:$F$947734,$A89,RawData!$G$5:$G$947734,B$2)</f>
        <v>0</v>
      </c>
      <c r="C89" s="7">
        <f>COUNTIFS(RawData!$F$5:$F$947734,$A89,RawData!$G$5:$G$947734,C$2)</f>
        <v>0</v>
      </c>
      <c r="D89" s="7">
        <f>COUNTIFS(RawData!$F$5:$F$947734,$A89,RawData!$G$5:$G$947734,D$2)</f>
        <v>0</v>
      </c>
      <c r="E89" s="7"/>
      <c r="F89" s="55" t="str">
        <f t="shared" si="8"/>
        <v/>
      </c>
      <c r="G89" s="55" t="str">
        <f t="shared" si="9"/>
        <v/>
      </c>
    </row>
    <row r="90" spans="1:7" x14ac:dyDescent="0.3">
      <c r="A90" t="s">
        <v>244</v>
      </c>
      <c r="B90" s="7">
        <f>COUNTIFS(RawData!$F$5:$F$947734,$A90,RawData!$G$5:$G$947734,B$2)</f>
        <v>0</v>
      </c>
      <c r="C90" s="7">
        <f>COUNTIFS(RawData!$F$5:$F$947734,$A90,RawData!$G$5:$G$947734,C$2)</f>
        <v>0</v>
      </c>
      <c r="D90" s="7">
        <f>COUNTIFS(RawData!$F$5:$F$947734,$A90,RawData!$G$5:$G$947734,D$2)</f>
        <v>0</v>
      </c>
      <c r="E90" s="7"/>
      <c r="F90" s="55" t="str">
        <f t="shared" si="8"/>
        <v/>
      </c>
      <c r="G90" s="55" t="str">
        <f t="shared" si="9"/>
        <v/>
      </c>
    </row>
    <row r="91" spans="1:7" x14ac:dyDescent="0.3">
      <c r="A91" t="s">
        <v>245</v>
      </c>
      <c r="B91" s="7">
        <f>COUNTIFS(RawData!$F$5:$F$947734,$A91,RawData!$G$5:$G$947734,B$2)</f>
        <v>0</v>
      </c>
      <c r="C91" s="7">
        <f>COUNTIFS(RawData!$F$5:$F$947734,$A91,RawData!$G$5:$G$947734,C$2)</f>
        <v>0</v>
      </c>
      <c r="D91" s="7">
        <f>COUNTIFS(RawData!$F$5:$F$947734,$A91,RawData!$G$5:$G$947734,D$2)</f>
        <v>0</v>
      </c>
      <c r="E91" s="7"/>
      <c r="F91" s="55" t="str">
        <f t="shared" si="8"/>
        <v/>
      </c>
      <c r="G91" s="55" t="str">
        <f t="shared" si="9"/>
        <v/>
      </c>
    </row>
    <row r="92" spans="1:7" x14ac:dyDescent="0.3">
      <c r="A92" t="s">
        <v>246</v>
      </c>
      <c r="B92" s="7">
        <f>COUNTIFS(RawData!$F$5:$F$947734,$A92,RawData!$G$5:$G$947734,B$2)</f>
        <v>0</v>
      </c>
      <c r="C92" s="7">
        <f>COUNTIFS(RawData!$F$5:$F$947734,$A92,RawData!$G$5:$G$947734,C$2)</f>
        <v>0</v>
      </c>
      <c r="D92" s="7">
        <f>COUNTIFS(RawData!$F$5:$F$947734,$A92,RawData!$G$5:$G$947734,D$2)</f>
        <v>0</v>
      </c>
      <c r="E92" s="7"/>
      <c r="F92" s="55" t="str">
        <f t="shared" si="8"/>
        <v/>
      </c>
      <c r="G92" s="55" t="str">
        <f t="shared" si="9"/>
        <v/>
      </c>
    </row>
    <row r="93" spans="1:7" x14ac:dyDescent="0.3">
      <c r="A93" t="s">
        <v>247</v>
      </c>
      <c r="B93" s="7">
        <f>COUNTIFS(RawData!$F$5:$F$947734,$A93,RawData!$G$5:$G$947734,B$2)</f>
        <v>0</v>
      </c>
      <c r="C93" s="7">
        <f>COUNTIFS(RawData!$F$5:$F$947734,$A93,RawData!$G$5:$G$947734,C$2)</f>
        <v>0</v>
      </c>
      <c r="D93" s="7">
        <f>COUNTIFS(RawData!$F$5:$F$947734,$A93,RawData!$G$5:$G$947734,D$2)</f>
        <v>0</v>
      </c>
      <c r="E93" s="7"/>
      <c r="F93" s="55" t="str">
        <f t="shared" si="8"/>
        <v/>
      </c>
      <c r="G93" s="55" t="str">
        <f t="shared" si="9"/>
        <v/>
      </c>
    </row>
    <row r="94" spans="1:7" x14ac:dyDescent="0.3">
      <c r="A94" t="s">
        <v>248</v>
      </c>
      <c r="B94" s="7">
        <f>COUNTIFS(RawData!$F$5:$F$947734,$A94,RawData!$G$5:$G$947734,B$2)</f>
        <v>0</v>
      </c>
      <c r="C94" s="7">
        <f>COUNTIFS(RawData!$F$5:$F$947734,$A94,RawData!$G$5:$G$947734,C$2)</f>
        <v>0</v>
      </c>
      <c r="D94" s="7">
        <f>COUNTIFS(RawData!$F$5:$F$947734,$A94,RawData!$G$5:$G$947734,D$2)</f>
        <v>0</v>
      </c>
      <c r="E94" s="7"/>
      <c r="F94" s="55" t="str">
        <f t="shared" si="8"/>
        <v/>
      </c>
      <c r="G94" s="55" t="str">
        <f t="shared" si="9"/>
        <v/>
      </c>
    </row>
    <row r="95" spans="1:7" x14ac:dyDescent="0.3">
      <c r="A95" t="s">
        <v>249</v>
      </c>
      <c r="B95" s="7">
        <f>COUNTIFS(RawData!$F$5:$F$947734,$A95,RawData!$G$5:$G$947734,B$2)</f>
        <v>0</v>
      </c>
      <c r="C95" s="7">
        <f>COUNTIFS(RawData!$F$5:$F$947734,$A95,RawData!$G$5:$G$947734,C$2)</f>
        <v>0</v>
      </c>
      <c r="D95" s="7">
        <f>COUNTIFS(RawData!$F$5:$F$947734,$A95,RawData!$G$5:$G$947734,D$2)</f>
        <v>0</v>
      </c>
      <c r="E95" s="7"/>
      <c r="F95" s="55" t="str">
        <f t="shared" si="8"/>
        <v/>
      </c>
      <c r="G95" s="55" t="str">
        <f t="shared" si="9"/>
        <v/>
      </c>
    </row>
    <row r="96" spans="1:7" x14ac:dyDescent="0.3">
      <c r="A96" t="s">
        <v>250</v>
      </c>
      <c r="B96" s="7">
        <f>COUNTIFS(RawData!$F$5:$F$947734,$A96,RawData!$G$5:$G$947734,B$2)</f>
        <v>0</v>
      </c>
      <c r="C96" s="7">
        <f>COUNTIFS(RawData!$F$5:$F$947734,$A96,RawData!$G$5:$G$947734,C$2)</f>
        <v>0</v>
      </c>
      <c r="D96" s="7">
        <f>COUNTIFS(RawData!$F$5:$F$947734,$A96,RawData!$G$5:$G$947734,D$2)</f>
        <v>0</v>
      </c>
      <c r="E96" s="7"/>
      <c r="F96" s="55" t="str">
        <f t="shared" si="8"/>
        <v/>
      </c>
      <c r="G96" s="55" t="str">
        <f t="shared" si="9"/>
        <v/>
      </c>
    </row>
    <row r="97" spans="1:7" x14ac:dyDescent="0.3">
      <c r="A97" t="s">
        <v>251</v>
      </c>
      <c r="B97" s="7">
        <f>COUNTIFS(RawData!$F$5:$F$947734,$A97,RawData!$G$5:$G$947734,B$2)</f>
        <v>0</v>
      </c>
      <c r="C97" s="7">
        <f>COUNTIFS(RawData!$F$5:$F$947734,$A97,RawData!$G$5:$G$947734,C$2)</f>
        <v>0</v>
      </c>
      <c r="D97" s="7">
        <f>COUNTIFS(RawData!$F$5:$F$947734,$A97,RawData!$G$5:$G$947734,D$2)</f>
        <v>0</v>
      </c>
      <c r="E97" s="7"/>
      <c r="F97" s="55" t="str">
        <f t="shared" si="8"/>
        <v/>
      </c>
      <c r="G97" s="55" t="str">
        <f t="shared" si="9"/>
        <v/>
      </c>
    </row>
    <row r="98" spans="1:7" x14ac:dyDescent="0.3">
      <c r="A98" t="s">
        <v>252</v>
      </c>
      <c r="B98" s="7">
        <f>COUNTIFS(RawData!$F$5:$F$947734,$A98,RawData!$G$5:$G$947734,B$2)</f>
        <v>0</v>
      </c>
      <c r="C98" s="7">
        <f>COUNTIFS(RawData!$F$5:$F$947734,$A98,RawData!$G$5:$G$947734,C$2)</f>
        <v>0</v>
      </c>
      <c r="D98" s="7">
        <f>COUNTIFS(RawData!$F$5:$F$947734,$A98,RawData!$G$5:$G$947734,D$2)</f>
        <v>0</v>
      </c>
      <c r="E98" s="7"/>
      <c r="F98" s="55" t="str">
        <f t="shared" si="8"/>
        <v/>
      </c>
      <c r="G98" s="55" t="str">
        <f t="shared" si="9"/>
        <v/>
      </c>
    </row>
    <row r="99" spans="1:7" x14ac:dyDescent="0.3">
      <c r="A99" t="s">
        <v>253</v>
      </c>
      <c r="B99" s="7">
        <f>COUNTIFS(RawData!$F$5:$F$947734,$A99,RawData!$G$5:$G$947734,B$2)</f>
        <v>0</v>
      </c>
      <c r="C99" s="7">
        <f>COUNTIFS(RawData!$F$5:$F$947734,$A99,RawData!$G$5:$G$947734,C$2)</f>
        <v>0</v>
      </c>
      <c r="D99" s="7">
        <f>COUNTIFS(RawData!$F$5:$F$947734,$A99,RawData!$G$5:$G$947734,D$2)</f>
        <v>0</v>
      </c>
      <c r="E99" s="7"/>
      <c r="F99" s="55" t="str">
        <f t="shared" si="8"/>
        <v/>
      </c>
      <c r="G99" s="55" t="str">
        <f t="shared" si="9"/>
        <v/>
      </c>
    </row>
    <row r="100" spans="1:7" x14ac:dyDescent="0.3">
      <c r="A100" t="s">
        <v>254</v>
      </c>
      <c r="B100" s="7">
        <f>COUNTIFS(RawData!$F$5:$F$947734,$A100,RawData!$G$5:$G$947734,B$2)</f>
        <v>0</v>
      </c>
      <c r="C100" s="7">
        <f>COUNTIFS(RawData!$F$5:$F$947734,$A100,RawData!$G$5:$G$947734,C$2)</f>
        <v>0</v>
      </c>
      <c r="D100" s="7">
        <f>COUNTIFS(RawData!$F$5:$F$947734,$A100,RawData!$G$5:$G$947734,D$2)</f>
        <v>0</v>
      </c>
      <c r="E100" s="7"/>
      <c r="F100" s="55" t="str">
        <f t="shared" si="8"/>
        <v/>
      </c>
      <c r="G100" s="55" t="str">
        <f t="shared" si="9"/>
        <v/>
      </c>
    </row>
  </sheetData>
  <conditionalFormatting sqref="I4:K4 F3:G4">
    <cfRule type="iconSet" priority="7">
      <iconSet iconSet="3Symbols2">
        <cfvo type="percent" val="0"/>
        <cfvo type="formula" val="$J$4"/>
        <cfvo type="formula" val="$I$4"/>
      </iconSet>
    </cfRule>
  </conditionalFormatting>
  <conditionalFormatting sqref="F54:G100 F5:G16 F18:G20 F22:G24 F26:G36 F38:G52">
    <cfRule type="iconSet" priority="9">
      <iconSet iconSet="3Symbols2">
        <cfvo type="percent" val="0"/>
        <cfvo type="formula" val="$J$4"/>
        <cfvo type="formula" val="$I$4"/>
      </iconSet>
    </cfRule>
  </conditionalFormatting>
  <conditionalFormatting sqref="F17:G17">
    <cfRule type="iconSet" priority="15">
      <iconSet iconSet="3Symbols2">
        <cfvo type="percent" val="0"/>
        <cfvo type="formula" val="$J$4"/>
        <cfvo type="formula" val="$I$4"/>
      </iconSet>
    </cfRule>
  </conditionalFormatting>
  <conditionalFormatting sqref="F21:G21">
    <cfRule type="iconSet" priority="16">
      <iconSet iconSet="3Symbols2">
        <cfvo type="percent" val="0"/>
        <cfvo type="formula" val="$J$4"/>
        <cfvo type="formula" val="$I$4"/>
      </iconSet>
    </cfRule>
  </conditionalFormatting>
  <conditionalFormatting sqref="F25:G25">
    <cfRule type="iconSet" priority="17">
      <iconSet iconSet="3Symbols2">
        <cfvo type="percent" val="0"/>
        <cfvo type="formula" val="$J$4"/>
        <cfvo type="formula" val="$I$4"/>
      </iconSet>
    </cfRule>
  </conditionalFormatting>
  <conditionalFormatting sqref="F37:G37">
    <cfRule type="iconSet" priority="18">
      <iconSet iconSet="3Symbols2">
        <cfvo type="percent" val="0"/>
        <cfvo type="formula" val="$J$4"/>
        <cfvo type="formula" val="$I$4"/>
      </iconSet>
    </cfRule>
  </conditionalFormatting>
  <conditionalFormatting sqref="F53:G53">
    <cfRule type="iconSet" priority="19">
      <iconSet iconSet="3Symbols2">
        <cfvo type="percent" val="0"/>
        <cfvo type="formula" val="$J$4"/>
        <cfvo type="formula" val="$I$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Results</vt:lpstr>
      <vt:lpstr>MedDevTerms</vt:lpstr>
      <vt:lpstr>IndividualItemScores</vt:lpstr>
      <vt:lpstr>CheckTagOverview</vt:lpstr>
      <vt:lpstr>LinkOverview</vt:lpstr>
    </vt:vector>
  </TitlesOfParts>
  <Company>Reed Elsevier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Ysselmuiden</dc:creator>
  <cp:lastModifiedBy>Bryan</cp:lastModifiedBy>
  <dcterms:created xsi:type="dcterms:W3CDTF">2013-10-30T18:07:58Z</dcterms:created>
  <dcterms:modified xsi:type="dcterms:W3CDTF">2015-05-19T22:24:41Z</dcterms:modified>
</cp:coreProperties>
</file>