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419컴1marc\prjdeer\prjdeer\excel_academy\240717\"/>
    </mc:Choice>
  </mc:AlternateContent>
  <xr:revisionPtr revIDLastSave="0" documentId="8_{C9D659CD-5E71-43BB-AAAD-58411116D040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부분합_01 (모르겠음)" sheetId="18" r:id="rId1"/>
    <sheet name="부분합_02 (2)" sheetId="20" r:id="rId2"/>
    <sheet name="부분합_02" sheetId="5" r:id="rId3"/>
    <sheet name="통합_01" sheetId="10" r:id="rId4"/>
    <sheet name="통합_02" sheetId="11" r:id="rId5"/>
    <sheet name="목표값_01" sheetId="12" r:id="rId6"/>
    <sheet name="목표값_02" sheetId="13" r:id="rId7"/>
    <sheet name="시나리오_01" sheetId="14" r:id="rId8"/>
    <sheet name="시나리오_02" sheetId="15" r:id="rId9"/>
    <sheet name="피벗테이블_01" sheetId="16" r:id="rId10"/>
    <sheet name="피벗테이블_02" sheetId="17" r:id="rId11"/>
  </sheets>
  <definedNames>
    <definedName name="_xlnm._FilterDatabase" localSheetId="0" hidden="1">'부분합_01 (모르겠음)'!$A$3:$H$27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st" localSheetId="5" hidden="1">1</definedName>
    <definedName name="solver_est" localSheetId="6" hidden="1">1</definedName>
    <definedName name="solver_itr" localSheetId="5" hidden="1">100</definedName>
    <definedName name="solver_itr" localSheetId="6" hidden="1">100</definedName>
    <definedName name="solver_lhs1" localSheetId="5" hidden="1">목표값_01!#REF!</definedName>
    <definedName name="solver_lhs2" localSheetId="5" hidden="1">목표값_01!#REF!</definedName>
    <definedName name="solver_lin" localSheetId="5" hidden="1">2</definedName>
    <definedName name="solver_lin" localSheetId="6" hidden="1">2</definedName>
    <definedName name="solver_neg" localSheetId="5" hidden="1">2</definedName>
    <definedName name="solver_neg" localSheetId="6" hidden="1">2</definedName>
    <definedName name="solver_num" localSheetId="5" hidden="1">0</definedName>
    <definedName name="solver_num" localSheetId="6" hidden="1">0</definedName>
    <definedName name="solver_nwt" localSheetId="5" hidden="1">1</definedName>
    <definedName name="solver_nwt" localSheetId="6" hidden="1">1</definedName>
    <definedName name="solver_pre" localSheetId="5" hidden="1">0.000001</definedName>
    <definedName name="solver_pre" localSheetId="6" hidden="1">0.000001</definedName>
    <definedName name="solver_rel1" localSheetId="5" hidden="1">1</definedName>
    <definedName name="solver_rel2" localSheetId="5" hidden="1">1</definedName>
    <definedName name="solver_rhs1" localSheetId="5" hidden="1">80</definedName>
    <definedName name="solver_rhs2" localSheetId="5" hidden="1">80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tim" localSheetId="5" hidden="1">100</definedName>
    <definedName name="solver_tim" localSheetId="6" hidden="1">100</definedName>
    <definedName name="solver_tol" localSheetId="5" hidden="1">0.05</definedName>
    <definedName name="solver_tol" localSheetId="6" hidden="1">0.05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8" l="1"/>
  <c r="E20" i="18"/>
  <c r="F20" i="18" s="1"/>
  <c r="F23" i="18" s="1"/>
  <c r="E17" i="18"/>
  <c r="F17" i="18" s="1"/>
  <c r="E16" i="18"/>
  <c r="F16" i="18" s="1"/>
  <c r="E7" i="18"/>
  <c r="F7" i="18" s="1"/>
  <c r="F10" i="18" s="1"/>
  <c r="E4" i="18"/>
  <c r="F4" i="18" s="1"/>
  <c r="F6" i="18" s="1"/>
  <c r="E15" i="18"/>
  <c r="F15" i="18" s="1"/>
  <c r="F18" i="18" s="1"/>
  <c r="E21" i="18"/>
  <c r="F21" i="18" s="1"/>
  <c r="F24" i="18" s="1"/>
  <c r="E8" i="18"/>
  <c r="F8" i="18" s="1"/>
  <c r="E12" i="18"/>
  <c r="F12" i="18" s="1"/>
  <c r="E22" i="18"/>
  <c r="F22" i="18" s="1"/>
  <c r="E11" i="18"/>
  <c r="F11" i="18" s="1"/>
  <c r="F14" i="18" s="1"/>
  <c r="C7" i="15"/>
  <c r="F14" i="14"/>
  <c r="H14" i="14" s="1"/>
  <c r="G14" i="14" s="1"/>
  <c r="F13" i="14"/>
  <c r="H13" i="14" s="1"/>
  <c r="G13" i="14" s="1"/>
  <c r="H12" i="14"/>
  <c r="G12" i="14" s="1"/>
  <c r="F12" i="14"/>
  <c r="F11" i="14"/>
  <c r="H11" i="14" s="1"/>
  <c r="G11" i="14" s="1"/>
  <c r="F10" i="14"/>
  <c r="H10" i="14" s="1"/>
  <c r="G10" i="14" s="1"/>
  <c r="F9" i="14"/>
  <c r="H9" i="14" s="1"/>
  <c r="G9" i="14" s="1"/>
  <c r="F8" i="14"/>
  <c r="H8" i="14" s="1"/>
  <c r="G8" i="14" s="1"/>
  <c r="F7" i="14"/>
  <c r="H7" i="14" s="1"/>
  <c r="G7" i="14" s="1"/>
  <c r="F6" i="14"/>
  <c r="H6" i="14" s="1"/>
  <c r="G6" i="14" s="1"/>
  <c r="F5" i="14"/>
  <c r="H5" i="14" s="1"/>
  <c r="E8" i="13"/>
  <c r="D8" i="13"/>
  <c r="C8" i="13"/>
  <c r="B8" i="13"/>
  <c r="G7" i="13"/>
  <c r="F7" i="13"/>
  <c r="G6" i="13"/>
  <c r="F6" i="13"/>
  <c r="G5" i="13"/>
  <c r="F5" i="13"/>
  <c r="G4" i="13"/>
  <c r="G8" i="13" s="1"/>
  <c r="F4" i="13"/>
  <c r="F8" i="13" s="1"/>
  <c r="B13" i="12"/>
  <c r="B11" i="12"/>
  <c r="F19" i="18" l="1"/>
  <c r="F9" i="18"/>
  <c r="F25" i="18" s="1"/>
  <c r="F13" i="18"/>
  <c r="G15" i="18"/>
  <c r="G4" i="18"/>
  <c r="G7" i="18"/>
  <c r="G9" i="18" s="1"/>
  <c r="G11" i="18"/>
  <c r="G13" i="18" s="1"/>
  <c r="G16" i="18"/>
  <c r="G22" i="18"/>
  <c r="G17" i="18"/>
  <c r="H17" i="18" s="1"/>
  <c r="G12" i="18"/>
  <c r="G20" i="18"/>
  <c r="G8" i="18"/>
  <c r="G21" i="18"/>
  <c r="H15" i="14"/>
  <c r="G5" i="14"/>
  <c r="G5" i="18" l="1"/>
  <c r="G25" i="18" s="1"/>
  <c r="F26" i="18"/>
  <c r="G24" i="18"/>
  <c r="G23" i="18"/>
  <c r="G19" i="18"/>
  <c r="G18" i="18"/>
  <c r="G6" i="18"/>
  <c r="G14" i="18"/>
  <c r="G10" i="18"/>
  <c r="F27" i="18"/>
  <c r="H16" i="18"/>
  <c r="H11" i="18"/>
  <c r="H13" i="18" s="1"/>
  <c r="H21" i="18"/>
  <c r="H7" i="18"/>
  <c r="H8" i="18"/>
  <c r="H4" i="18"/>
  <c r="H20" i="18"/>
  <c r="H15" i="18"/>
  <c r="H18" i="18" s="1"/>
  <c r="H12" i="18"/>
  <c r="H22" i="18"/>
  <c r="H5" i="18" l="1"/>
  <c r="H9" i="18"/>
  <c r="H24" i="18"/>
  <c r="H23" i="18"/>
  <c r="G27" i="18"/>
  <c r="H10" i="18"/>
  <c r="G26" i="18"/>
  <c r="H14" i="18"/>
  <c r="H19" i="18"/>
  <c r="H6" i="18"/>
  <c r="H27" i="18" s="1"/>
  <c r="H26" i="18" l="1"/>
  <c r="H25" i="18"/>
</calcChain>
</file>

<file path=xl/sharedStrings.xml><?xml version="1.0" encoding="utf-8"?>
<sst xmlns="http://schemas.openxmlformats.org/spreadsheetml/2006/main" count="268" uniqueCount="125">
  <si>
    <t>배달일지</t>
    <phoneticPr fontId="3" type="noConversion"/>
  </si>
  <si>
    <t>일자</t>
    <phoneticPr fontId="3" type="noConversion"/>
  </si>
  <si>
    <t>배달담당</t>
    <phoneticPr fontId="3" type="noConversion"/>
  </si>
  <si>
    <t>배달지역</t>
    <phoneticPr fontId="3" type="noConversion"/>
  </si>
  <si>
    <t>배달시간(분)</t>
  </si>
  <si>
    <t>배달량</t>
    <phoneticPr fontId="3" type="noConversion"/>
  </si>
  <si>
    <t>비고</t>
    <phoneticPr fontId="3" type="noConversion"/>
  </si>
  <si>
    <t>도부영</t>
    <phoneticPr fontId="3" type="noConversion"/>
  </si>
  <si>
    <t>산북지구</t>
    <phoneticPr fontId="3" type="noConversion"/>
  </si>
  <si>
    <t>배무현</t>
    <phoneticPr fontId="3" type="noConversion"/>
  </si>
  <si>
    <t>산서지구</t>
    <phoneticPr fontId="3" type="noConversion"/>
  </si>
  <si>
    <t>장동욱</t>
    <phoneticPr fontId="3" type="noConversion"/>
  </si>
  <si>
    <t>산동지구</t>
    <phoneticPr fontId="3" type="noConversion"/>
  </si>
  <si>
    <t>배달누락</t>
    <phoneticPr fontId="3" type="noConversion"/>
  </si>
  <si>
    <t>산남지구</t>
    <phoneticPr fontId="3" type="noConversion"/>
  </si>
  <si>
    <t>급여 분석 현황</t>
    <phoneticPr fontId="3" type="noConversion"/>
  </si>
  <si>
    <t>사원번호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</si>
  <si>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</si>
  <si>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</si>
  <si>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</si>
  <si>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상여금</t>
    <phoneticPr fontId="3" type="noConversion"/>
  </si>
  <si>
    <t>급여계</t>
    <phoneticPr fontId="3" type="noConversion"/>
  </si>
  <si>
    <t>공제계</t>
    <phoneticPr fontId="3" type="noConversion"/>
  </si>
  <si>
    <t>실수령액</t>
    <phoneticPr fontId="3" type="noConversion"/>
  </si>
  <si>
    <t>차진수</t>
    <phoneticPr fontId="3" type="noConversion"/>
  </si>
  <si>
    <t>과장</t>
    <phoneticPr fontId="3" type="noConversion"/>
  </si>
  <si>
    <t>마시리</t>
    <phoneticPr fontId="3" type="noConversion"/>
  </si>
  <si>
    <t>사원</t>
    <phoneticPr fontId="3" type="noConversion"/>
  </si>
  <si>
    <t>하수진</t>
    <phoneticPr fontId="3" type="noConversion"/>
  </si>
  <si>
    <t>오현명</t>
    <phoneticPr fontId="3" type="noConversion"/>
  </si>
  <si>
    <t>부장</t>
    <phoneticPr fontId="3" type="noConversion"/>
  </si>
  <si>
    <t>백지경</t>
    <phoneticPr fontId="3" type="noConversion"/>
  </si>
  <si>
    <t>정형수</t>
    <phoneticPr fontId="3" type="noConversion"/>
  </si>
  <si>
    <t>대리</t>
    <phoneticPr fontId="3" type="noConversion"/>
  </si>
  <si>
    <t>유현인</t>
    <phoneticPr fontId="3" type="noConversion"/>
  </si>
  <si>
    <t>이지형</t>
    <phoneticPr fontId="3" type="noConversion"/>
  </si>
  <si>
    <t>나진의</t>
    <phoneticPr fontId="3" type="noConversion"/>
  </si>
  <si>
    <t>진인진</t>
    <phoneticPr fontId="3" type="noConversion"/>
  </si>
  <si>
    <t>피현정</t>
    <phoneticPr fontId="3" type="noConversion"/>
  </si>
  <si>
    <t>서울 대리점 판매현황</t>
  </si>
  <si>
    <t>부산 대리점 판매현황</t>
  </si>
  <si>
    <t>품목</t>
  </si>
  <si>
    <t>목표량</t>
    <phoneticPr fontId="3" type="noConversion"/>
  </si>
  <si>
    <t>목표량</t>
    <phoneticPr fontId="9" type="noConversion"/>
  </si>
  <si>
    <t>판매량</t>
    <phoneticPr fontId="3" type="noConversion"/>
  </si>
  <si>
    <t>판매량</t>
    <phoneticPr fontId="9" type="noConversion"/>
  </si>
  <si>
    <t>판매액</t>
  </si>
  <si>
    <t>냉장고</t>
  </si>
  <si>
    <t>오디오</t>
  </si>
  <si>
    <t>비디오</t>
  </si>
  <si>
    <t>카메라</t>
  </si>
  <si>
    <r>
      <t xml:space="preserve">서울 </t>
    </r>
    <r>
      <rPr>
        <sz val="11"/>
        <color theme="1"/>
        <rFont val="맑은 고딕"/>
        <family val="3"/>
        <charset val="129"/>
        <scheme val="minor"/>
      </rPr>
      <t>/ 부산  대리점 판매현황</t>
    </r>
    <phoneticPr fontId="3" type="noConversion"/>
  </si>
  <si>
    <t>판매액</t>
    <phoneticPr fontId="3" type="noConversion"/>
  </si>
  <si>
    <t>김포 대리점 판매현황</t>
  </si>
  <si>
    <t>인천 대리점 판매현황</t>
  </si>
  <si>
    <t>MP3</t>
  </si>
  <si>
    <t>노트북</t>
  </si>
  <si>
    <t>캠코더</t>
  </si>
  <si>
    <t>카메라폰</t>
  </si>
  <si>
    <r>
      <t>P</t>
    </r>
    <r>
      <rPr>
        <sz val="11"/>
        <color theme="1"/>
        <rFont val="맑은 고딕"/>
        <family val="3"/>
        <charset val="129"/>
        <scheme val="minor"/>
      </rPr>
      <t>DP</t>
    </r>
    <phoneticPr fontId="3" type="noConversion"/>
  </si>
  <si>
    <t>냉장고</t>
    <phoneticPr fontId="3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</si>
  <si>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VD</t>
    </r>
    <phoneticPr fontId="3" type="noConversion"/>
  </si>
  <si>
    <t>김포 / 인천  대리점 판매현황</t>
  </si>
  <si>
    <t>카메라폰</t>
    <phoneticPr fontId="3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</si>
  <si>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P3</t>
    </r>
    <phoneticPr fontId="3" type="noConversion"/>
  </si>
  <si>
    <t>김은혜 과장의 연봉 계산</t>
    <phoneticPr fontId="3" type="noConversion"/>
  </si>
  <si>
    <t>가족수당</t>
    <phoneticPr fontId="3" type="noConversion"/>
  </si>
  <si>
    <t>직위수당</t>
    <phoneticPr fontId="3" type="noConversion"/>
  </si>
  <si>
    <t>교통비</t>
    <phoneticPr fontId="3" type="noConversion"/>
  </si>
  <si>
    <t>식   대</t>
    <phoneticPr fontId="3" type="noConversion"/>
  </si>
  <si>
    <t>월 평균 보너스</t>
    <phoneticPr fontId="3" type="noConversion"/>
  </si>
  <si>
    <t>월 평균 수령액</t>
    <phoneticPr fontId="3" type="noConversion"/>
  </si>
  <si>
    <t>연   봉</t>
    <phoneticPr fontId="3" type="noConversion"/>
  </si>
  <si>
    <t>청양 고등학교 기말 성적</t>
    <phoneticPr fontId="3" type="noConversion"/>
  </si>
  <si>
    <t>이름</t>
    <phoneticPr fontId="3" type="noConversion"/>
  </si>
  <si>
    <t>워드</t>
    <phoneticPr fontId="3" type="noConversion"/>
  </si>
  <si>
    <t>컴활</t>
    <phoneticPr fontId="3" type="noConversion"/>
  </si>
  <si>
    <t>처리</t>
    <phoneticPr fontId="3" type="noConversion"/>
  </si>
  <si>
    <t>기기</t>
    <phoneticPr fontId="3" type="noConversion"/>
  </si>
  <si>
    <t>합계</t>
    <phoneticPr fontId="3" type="noConversion"/>
  </si>
  <si>
    <t>평균</t>
    <phoneticPr fontId="3" type="noConversion"/>
  </si>
  <si>
    <t>연개금</t>
    <phoneticPr fontId="3" type="noConversion"/>
  </si>
  <si>
    <t>김문무</t>
    <phoneticPr fontId="3" type="noConversion"/>
  </si>
  <si>
    <t>신가야</t>
    <phoneticPr fontId="3" type="noConversion"/>
  </si>
  <si>
    <t>최고려</t>
    <phoneticPr fontId="3" type="noConversion"/>
  </si>
  <si>
    <t>전체평균</t>
    <phoneticPr fontId="3" type="noConversion"/>
  </si>
  <si>
    <t>번호</t>
    <phoneticPr fontId="3" type="noConversion"/>
  </si>
  <si>
    <t>물품명</t>
    <phoneticPr fontId="3" type="noConversion"/>
  </si>
  <si>
    <t>단가</t>
    <phoneticPr fontId="3" type="noConversion"/>
  </si>
  <si>
    <t>매출수량</t>
    <phoneticPr fontId="3" type="noConversion"/>
  </si>
  <si>
    <t>반품수량</t>
    <phoneticPr fontId="3" type="noConversion"/>
  </si>
  <si>
    <t>매출액</t>
    <phoneticPr fontId="3" type="noConversion"/>
  </si>
  <si>
    <t>수익율</t>
    <phoneticPr fontId="3" type="noConversion"/>
  </si>
  <si>
    <t>순수매출액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</si>
  <si>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</si>
  <si>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</si>
  <si>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</si>
  <si>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</si>
  <si>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</si>
  <si>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</si>
  <si>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</si>
  <si>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</si>
  <si>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</si>
  <si>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</si>
  <si>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매출액합계</t>
    <phoneticPr fontId="3" type="noConversion"/>
  </si>
  <si>
    <t xml:space="preserve">적금 만기 금액 </t>
    <phoneticPr fontId="3" type="noConversion"/>
  </si>
  <si>
    <t>매월적립액</t>
    <phoneticPr fontId="3" type="noConversion"/>
  </si>
  <si>
    <t>연이율</t>
    <phoneticPr fontId="3" type="noConversion"/>
  </si>
  <si>
    <t>적립기간(년)</t>
    <phoneticPr fontId="3" type="noConversion"/>
  </si>
  <si>
    <t>만기금액</t>
    <phoneticPr fontId="3" type="noConversion"/>
  </si>
  <si>
    <t>총합계</t>
  </si>
  <si>
    <t>과장 요약</t>
  </si>
  <si>
    <t>사원 요약</t>
  </si>
  <si>
    <t>부장 요약</t>
  </si>
  <si>
    <t>대리 요약</t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</si>
  <si>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</si>
  <si>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</si>
  <si>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</si>
  <si>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</si>
  <si>
    <t>과장 평균</t>
  </si>
  <si>
    <t>사원 평균</t>
  </si>
  <si>
    <t>부장 평균</t>
  </si>
  <si>
    <t>대리 평균</t>
  </si>
  <si>
    <t>전체 평균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</si>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</sst>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"/>
    <numFmt numFmtId="177" formatCode="#,###,##0"/>
  </numFmts>
  <fonts count="1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6"/>
        <bgColor indexed="2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8">
    <xf numFmtId="0" fontId="0" fillId="0" borderId="0" xfId="0">
      <alignment vertical="center"/>
    </xf>
    <xf numFmtId="0" fontId="5" fillId="0" borderId="0" xfId="1" applyFont="1"/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3" fontId="5" fillId="0" borderId="2" xfId="1" applyNumberFormat="1" applyFont="1" applyBorder="1" applyAlignment="1">
      <alignment horizontal="center"/>
    </xf>
    <xf numFmtId="3" fontId="5" fillId="0" borderId="2" xfId="1" applyNumberFormat="1" applyFont="1" applyBorder="1"/>
    <xf numFmtId="41" fontId="5" fillId="0" borderId="2" xfId="2" applyFont="1" applyBorder="1"/>
    <xf numFmtId="1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41" fontId="5" fillId="0" borderId="2" xfId="2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41" fontId="5" fillId="0" borderId="11" xfId="1" applyNumberFormat="1" applyFont="1" applyBorder="1" applyAlignment="1">
      <alignment vertical="center"/>
    </xf>
    <xf numFmtId="41" fontId="5" fillId="0" borderId="12" xfId="1" applyNumberFormat="1" applyFont="1" applyBorder="1" applyAlignment="1">
      <alignment vertical="center"/>
    </xf>
    <xf numFmtId="41" fontId="5" fillId="0" borderId="13" xfId="1" applyNumberFormat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41" fontId="5" fillId="0" borderId="15" xfId="1" applyNumberFormat="1" applyFont="1" applyBorder="1" applyAlignment="1">
      <alignment vertical="center"/>
    </xf>
    <xf numFmtId="41" fontId="5" fillId="0" borderId="2" xfId="1" applyNumberFormat="1" applyFont="1" applyBorder="1" applyAlignment="1">
      <alignment vertical="center"/>
    </xf>
    <xf numFmtId="41" fontId="5" fillId="0" borderId="16" xfId="1" applyNumberFormat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41" fontId="5" fillId="0" borderId="18" xfId="1" applyNumberFormat="1" applyFont="1" applyBorder="1" applyAlignment="1">
      <alignment vertical="center"/>
    </xf>
    <xf numFmtId="41" fontId="5" fillId="0" borderId="19" xfId="1" applyNumberFormat="1" applyFont="1" applyBorder="1" applyAlignment="1">
      <alignment vertical="center"/>
    </xf>
    <xf numFmtId="41" fontId="5" fillId="0" borderId="20" xfId="1" applyNumberFormat="1" applyFont="1" applyBorder="1" applyAlignment="1">
      <alignment vertical="center"/>
    </xf>
    <xf numFmtId="41" fontId="5" fillId="0" borderId="0" xfId="1" applyNumberFormat="1" applyFont="1"/>
    <xf numFmtId="0" fontId="5" fillId="0" borderId="21" xfId="1" applyFont="1" applyBorder="1"/>
    <xf numFmtId="41" fontId="10" fillId="0" borderId="22" xfId="2" applyFont="1" applyBorder="1"/>
    <xf numFmtId="0" fontId="5" fillId="0" borderId="23" xfId="1" applyFont="1" applyBorder="1"/>
    <xf numFmtId="41" fontId="10" fillId="0" borderId="16" xfId="2" applyFont="1" applyBorder="1"/>
    <xf numFmtId="0" fontId="5" fillId="0" borderId="24" xfId="1" applyFont="1" applyBorder="1"/>
    <xf numFmtId="41" fontId="10" fillId="0" borderId="20" xfId="2" applyFont="1" applyBorder="1"/>
    <xf numFmtId="0" fontId="5" fillId="0" borderId="25" xfId="1" applyFont="1" applyBorder="1"/>
    <xf numFmtId="41" fontId="5" fillId="0" borderId="9" xfId="1" applyNumberFormat="1" applyFont="1" applyBorder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/>
    <xf numFmtId="0" fontId="5" fillId="0" borderId="12" xfId="1" applyFont="1" applyBorder="1"/>
    <xf numFmtId="0" fontId="5" fillId="0" borderId="27" xfId="1" applyFont="1" applyBorder="1"/>
    <xf numFmtId="0" fontId="5" fillId="0" borderId="28" xfId="1" applyFont="1" applyBorder="1"/>
    <xf numFmtId="0" fontId="5" fillId="0" borderId="13" xfId="1" applyFont="1" applyBorder="1"/>
    <xf numFmtId="0" fontId="5" fillId="0" borderId="14" xfId="1" applyFont="1" applyBorder="1" applyAlignment="1">
      <alignment horizontal="center"/>
    </xf>
    <xf numFmtId="0" fontId="5" fillId="0" borderId="15" xfId="1" applyFont="1" applyBorder="1"/>
    <xf numFmtId="0" fontId="5" fillId="0" borderId="29" xfId="1" applyFont="1" applyBorder="1"/>
    <xf numFmtId="0" fontId="5" fillId="0" borderId="30" xfId="1" applyFont="1" applyBorder="1" applyAlignment="1">
      <alignment horizontal="center"/>
    </xf>
    <xf numFmtId="0" fontId="5" fillId="0" borderId="31" xfId="1" applyFont="1" applyBorder="1"/>
    <xf numFmtId="0" fontId="5" fillId="0" borderId="32" xfId="1" applyFont="1" applyBorder="1"/>
    <xf numFmtId="0" fontId="5" fillId="0" borderId="33" xfId="1" applyFont="1" applyBorder="1"/>
    <xf numFmtId="0" fontId="5" fillId="0" borderId="17" xfId="1" applyFont="1" applyBorder="1" applyAlignment="1">
      <alignment horizontal="center"/>
    </xf>
    <xf numFmtId="0" fontId="5" fillId="0" borderId="18" xfId="1" applyFont="1" applyBorder="1"/>
    <xf numFmtId="0" fontId="5" fillId="0" borderId="19" xfId="1" applyFont="1" applyBorder="1"/>
    <xf numFmtId="0" fontId="5" fillId="0" borderId="34" xfId="1" applyFont="1" applyBorder="1"/>
    <xf numFmtId="0" fontId="5" fillId="2" borderId="24" xfId="1" applyFont="1" applyFill="1" applyBorder="1"/>
    <xf numFmtId="0" fontId="5" fillId="2" borderId="20" xfId="1" applyFont="1" applyFill="1" applyBorder="1"/>
    <xf numFmtId="0" fontId="12" fillId="3" borderId="35" xfId="1" applyFont="1" applyFill="1" applyBorder="1" applyAlignment="1">
      <alignment horizontal="center"/>
    </xf>
    <xf numFmtId="0" fontId="12" fillId="3" borderId="36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right"/>
    </xf>
    <xf numFmtId="177" fontId="13" fillId="0" borderId="27" xfId="1" applyNumberFormat="1" applyFont="1" applyFill="1" applyBorder="1" applyAlignment="1">
      <alignment horizontal="right"/>
    </xf>
    <xf numFmtId="177" fontId="11" fillId="0" borderId="2" xfId="1" applyNumberFormat="1" applyFont="1" applyBorder="1" applyAlignment="1">
      <alignment horizontal="right"/>
    </xf>
    <xf numFmtId="9" fontId="10" fillId="0" borderId="2" xfId="3" applyFont="1" applyBorder="1" applyAlignment="1">
      <alignment horizontal="center"/>
    </xf>
    <xf numFmtId="177" fontId="11" fillId="0" borderId="37" xfId="1" applyNumberFormat="1" applyFont="1" applyBorder="1" applyAlignment="1">
      <alignment horizontal="right"/>
    </xf>
    <xf numFmtId="0" fontId="13" fillId="0" borderId="2" xfId="1" applyFont="1" applyFill="1" applyBorder="1" applyAlignment="1">
      <alignment horizontal="center"/>
    </xf>
    <xf numFmtId="177" fontId="13" fillId="0" borderId="2" xfId="1" applyNumberFormat="1" applyFont="1" applyFill="1" applyBorder="1" applyAlignment="1">
      <alignment horizontal="right"/>
    </xf>
    <xf numFmtId="9" fontId="10" fillId="0" borderId="32" xfId="3" applyFont="1" applyBorder="1" applyAlignment="1">
      <alignment horizontal="center"/>
    </xf>
    <xf numFmtId="177" fontId="11" fillId="0" borderId="32" xfId="1" applyNumberFormat="1" applyFont="1" applyBorder="1" applyAlignment="1">
      <alignment horizontal="right"/>
    </xf>
    <xf numFmtId="0" fontId="5" fillId="2" borderId="3" xfId="1" applyFont="1" applyFill="1" applyBorder="1" applyAlignment="1">
      <alignment horizontal="center"/>
    </xf>
    <xf numFmtId="177" fontId="5" fillId="2" borderId="5" xfId="1" applyNumberFormat="1" applyFont="1" applyFill="1" applyBorder="1"/>
    <xf numFmtId="0" fontId="7" fillId="0" borderId="0" xfId="4" applyFont="1"/>
    <xf numFmtId="0" fontId="7" fillId="0" borderId="0" xfId="4" applyFont="1" applyAlignment="1">
      <alignment vertical="center"/>
    </xf>
    <xf numFmtId="0" fontId="7" fillId="4" borderId="2" xfId="4" applyFont="1" applyFill="1" applyBorder="1" applyAlignment="1">
      <alignment vertical="center"/>
    </xf>
    <xf numFmtId="176" fontId="7" fillId="0" borderId="2" xfId="4" applyNumberFormat="1" applyFont="1" applyBorder="1" applyAlignment="1">
      <alignment vertical="center"/>
    </xf>
    <xf numFmtId="10" fontId="7" fillId="0" borderId="2" xfId="3" applyNumberFormat="1" applyFont="1" applyBorder="1" applyAlignment="1">
      <alignment vertical="center"/>
    </xf>
    <xf numFmtId="0" fontId="7" fillId="0" borderId="2" xfId="4" applyFont="1" applyBorder="1" applyAlignment="1">
      <alignment vertical="center"/>
    </xf>
    <xf numFmtId="6" fontId="7" fillId="0" borderId="2" xfId="4" applyNumberFormat="1" applyFont="1" applyBorder="1" applyAlignment="1">
      <alignment vertical="center"/>
    </xf>
    <xf numFmtId="0" fontId="4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7" fillId="4" borderId="29" xfId="4" applyFont="1" applyFill="1" applyBorder="1" applyAlignment="1">
      <alignment horizontal="center" vertical="center"/>
    </xf>
    <xf numFmtId="0" fontId="7" fillId="4" borderId="15" xfId="4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3" fontId="5" fillId="0" borderId="0" xfId="1" applyNumberFormat="1" applyFont="1" applyBorder="1"/>
    <xf numFmtId="41" fontId="5" fillId="0" borderId="0" xfId="2" applyFont="1" applyBorder="1"/>
    <xf numFmtId="3" fontId="11" fillId="0" borderId="2" xfId="1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/>
    </xf>
  </cellXfs>
  <cellStyles count="5">
    <cellStyle name="백분율 2" xfId="3" xr:uid="{00000000-0005-0000-0000-000000000000}"/>
    <cellStyle name="쉼표 [0] 2" xfId="2" xr:uid="{00000000-0005-0000-0000-000001000000}"/>
    <cellStyle name="표준" xfId="0" builtinId="0"/>
    <cellStyle name="표준 2" xfId="1" xr:uid="{00000000-0005-0000-0000-000003000000}"/>
    <cellStyle name="표준_문제02(데이터)-김상수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335756</xdr:colOff>
      <xdr:row>0</xdr:row>
      <xdr:rowOff>92868</xdr:rowOff>
    </xdr:from>
    <xdr:to>
      <xdr:col>16</xdr:col>
      <xdr:colOff>440531</xdr:colOff>
      <xdr:row>9</xdr:row>
      <xdr:rowOff>59976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EBC0B3-0F27-40D9-A8D3-BA154108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2868"/>
          <a:ext cx="5629275" cy="1943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511967</xdr:colOff>
      <xdr:row>9</xdr:row>
      <xdr:rowOff>204305</xdr:rowOff>
    </xdr:from>
    <xdr:to>
      <xdr:col>16</xdr:col>
      <xdr:colOff>607218</xdr:colOff>
      <xdr:row>38</xdr:row>
      <xdr:rowOff>23813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A4EFDB3-9484-44CD-A1FF-9874E2D9BB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183" t="19942" r="43274" b="22685"/>
        <a:stretch/>
      </xdr:blipFill>
      <xdr:spPr>
        <a:xfrm>
          <a:off x="7167561" y="2180743"/>
          <a:ext cx="5619751" cy="6034570"/>
        </a:xfrm>
        <a:prstGeom prst="rect">
          <a:avLst/>
        </a:prstGeom>
      </xdr:spPr>
    </xdr:pic>
    <xdr:clientData/>
  </xdr:twoCellAnchor>
  <xdr:twoCellAnchor>
    <xdr:from>
      <xdr:col>16</xdr:col>
      <xdr:colOff>476249</xdr:colOff>
      <xdr:row>11</xdr:row>
      <xdr:rowOff>178592</xdr:rowOff>
    </xdr:from>
    <xdr:to>
      <xdr:col>23</xdr:col>
      <xdr:colOff>404812</xdr:colOff>
      <xdr:row>28</xdr:row>
      <xdr:rowOff>107155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C0B0FE4-2C10-4135-9800-08028B2C23C0}"/>
            </a:ext>
          </a:extLst>
        </xdr:cNvPr>
        <xdr:cNvSpPr/>
      </xdr:nvSpPr>
      <xdr:spPr>
        <a:xfrm>
          <a:off x="12656343" y="2583655"/>
          <a:ext cx="4762500" cy="3571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/>
            <a:t>우측 그림대로 하고 나서 다시 필터로 직위</a:t>
          </a:r>
          <a:r>
            <a:rPr lang="en-US" altLang="ko-KR" sz="1800" baseline="0"/>
            <a:t>(</a:t>
          </a:r>
          <a:r>
            <a:rPr lang="ko-KR" altLang="en-US" sz="1800" baseline="0"/>
            <a:t>오름차순</a:t>
          </a:r>
          <a:r>
            <a:rPr lang="en-US" altLang="ko-KR" sz="1800" baseline="0"/>
            <a:t>)</a:t>
          </a:r>
          <a:r>
            <a:rPr lang="ko-KR" altLang="en-US" sz="1800" baseline="0"/>
            <a:t>한 다음 기본급 내림차순 하고 나서 부분합</a:t>
          </a:r>
          <a:r>
            <a:rPr lang="en-US" altLang="ko-KR" sz="1800" baseline="0"/>
            <a:t>(</a:t>
          </a:r>
          <a:r>
            <a:rPr lang="ko-KR" altLang="en-US" sz="1800" baseline="0"/>
            <a:t>직위기준 합계</a:t>
          </a:r>
          <a:r>
            <a:rPr lang="en-US" altLang="ko-KR" sz="1800" baseline="0"/>
            <a:t>) -&gt; 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부분합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직위기준 </a:t>
          </a:r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endParaRPr lang="en-US" altLang="ko-KR" sz="18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ko-KR" altLang="en-US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맞나여ㅛ</a:t>
          </a:r>
          <a:r>
            <a:rPr lang="en-US" altLang="ko-KR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en-US" sz="1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404813</xdr:colOff>
      <xdr:row>2</xdr:row>
      <xdr:rowOff>71437</xdr:rowOff>
    </xdr:from>
    <xdr:to>
      <xdr:col>11</xdr:col>
      <xdr:colOff>276225</xdr:colOff>
      <xdr:row>16</xdr:row>
      <xdr:rowOff>185737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0CFCB45-DC8E-463E-9CE4-4D7C8B8B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500062"/>
          <a:ext cx="6086475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4</xdr:row>
      <xdr:rowOff>180975</xdr:rowOff>
    </xdr:from>
    <xdr:to>
      <xdr:col>23</xdr:col>
      <xdr:colOff>266700</xdr:colOff>
      <xdr:row>17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341437-985A-4124-B95D-DBBF18A3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019175"/>
          <a:ext cx="61055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180975</xdr:rowOff>
    </xdr:from>
    <xdr:to>
      <xdr:col>20</xdr:col>
      <xdr:colOff>280987</xdr:colOff>
      <xdr:row>30</xdr:row>
      <xdr:rowOff>33337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4CCBE95-C005-4A30-AAAE-8A6B7DA95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124" t="23844" r="34628" b="18508"/>
        <a:stretch/>
      </xdr:blipFill>
      <xdr:spPr>
        <a:xfrm>
          <a:off x="7734300" y="390525"/>
          <a:ext cx="6262687" cy="5929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1</xdr:row>
      <xdr:rowOff>66675</xdr:rowOff>
    </xdr:from>
    <xdr:to>
      <xdr:col>18</xdr:col>
      <xdr:colOff>57150</xdr:colOff>
      <xdr:row>8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DAA2E3-4207-4F2E-A143-AF592C33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23850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1</xdr:row>
      <xdr:rowOff>66675</xdr:rowOff>
    </xdr:from>
    <xdr:to>
      <xdr:col>18</xdr:col>
      <xdr:colOff>57150</xdr:colOff>
      <xdr:row>8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D0D034-C9BB-4447-B38D-4039BB289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23850"/>
          <a:ext cx="69818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3</xdr:row>
      <xdr:rowOff>114300</xdr:rowOff>
    </xdr:from>
    <xdr:to>
      <xdr:col>22</xdr:col>
      <xdr:colOff>581025</xdr:colOff>
      <xdr:row>13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D16391-4617-4819-95C0-D2E0AC602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42950"/>
          <a:ext cx="691515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4</xdr:row>
      <xdr:rowOff>76200</xdr:rowOff>
    </xdr:from>
    <xdr:to>
      <xdr:col>21</xdr:col>
      <xdr:colOff>304800</xdr:colOff>
      <xdr:row>9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CE409-4B69-4063-8BA8-6AE2A397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914400"/>
          <a:ext cx="66770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95250</xdr:rowOff>
    </xdr:from>
    <xdr:to>
      <xdr:col>16</xdr:col>
      <xdr:colOff>666750</xdr:colOff>
      <xdr:row>11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07EE3B-3CC3-4EEE-BC56-25A67807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733425"/>
          <a:ext cx="682942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171450</xdr:rowOff>
    </xdr:from>
    <xdr:to>
      <xdr:col>16</xdr:col>
      <xdr:colOff>504825</xdr:colOff>
      <xdr:row>11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442782-FFDB-4D70-A094-0177E391C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247775"/>
          <a:ext cx="59531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123825</xdr:rowOff>
    </xdr:from>
    <xdr:to>
      <xdr:col>5</xdr:col>
      <xdr:colOff>361950</xdr:colOff>
      <xdr:row>2</xdr:row>
      <xdr:rowOff>0</xdr:rowOff>
    </xdr:to>
    <xdr:sp macro="" textlink="">
      <xdr:nvSpPr>
        <xdr:cNvPr id="2" name="Rectangle 1" descr="연간매출액&#10;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238375" y="123825"/>
          <a:ext cx="2228850" cy="295275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1" i="0" u="none" strike="noStrike" baseline="0">
              <a:solidFill>
                <a:srgbClr val="FFFFFF"/>
              </a:solidFill>
              <a:latin typeface="돋움"/>
              <a:ea typeface="돋움"/>
            </a:rPr>
            <a:t>연 간 매 출 액</a:t>
          </a:r>
        </a:p>
      </xdr:txBody>
    </xdr:sp>
    <xdr:clientData/>
  </xdr:twoCellAnchor>
  <xdr:twoCellAnchor editAs="oneCell">
    <xdr:from>
      <xdr:col>10</xdr:col>
      <xdr:colOff>609600</xdr:colOff>
      <xdr:row>5</xdr:row>
      <xdr:rowOff>161925</xdr:rowOff>
    </xdr:from>
    <xdr:to>
      <xdr:col>19</xdr:col>
      <xdr:colOff>361950</xdr:colOff>
      <xdr:row>16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69E8846-2C6E-495C-8E8B-177C9922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1228725"/>
          <a:ext cx="59245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114300</xdr:colOff>
      <xdr:row>7</xdr:row>
      <xdr:rowOff>47625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B718207-0D82-4716-9739-D79C6541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817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3D2-E2EA-4387-975F-9C47ECB9F032}">
  <sheetPr>
    <tabColor rgb="FFFFC000"/>
  </sheetPr>
  <dimension ref="A1:H27"/>
  <sheetViews>
    <sheetView zoomScale="80" zoomScaleNormal="80" workbookViewId="0">
      <selection activeCell="S51" sqref="S51"/>
    </sheetView>
  </sheetViews>
  <sheetFormatPr defaultRowHeight="16.5" outlineLevelRow="3"/>
  <cols>
    <col min="1" max="1" width="9.25" style="1" bestFit="1" customWidth="1"/>
    <col min="2" max="2" width="7.375" style="1" bestFit="1" customWidth="1"/>
    <col min="3" max="3" width="5.5" style="1" bestFit="1" customWidth="1"/>
    <col min="4" max="4" width="10.875" style="1" bestFit="1" customWidth="1"/>
    <col min="5" max="5" width="13" style="1" bestFit="1" customWidth="1"/>
    <col min="6" max="6" width="14.25" style="1" bestFit="1" customWidth="1"/>
    <col min="7" max="7" width="13" style="1" bestFit="1" customWidth="1"/>
    <col min="8" max="8" width="14.25" style="1" bestFit="1" customWidth="1"/>
    <col min="9" max="16384" width="9" style="1"/>
  </cols>
  <sheetData>
    <row r="1" spans="1:8" ht="20.25">
      <c r="A1" s="83" t="s">
        <v>15</v>
      </c>
      <c r="B1" s="83"/>
      <c r="C1" s="83"/>
      <c r="D1" s="83"/>
      <c r="E1" s="83"/>
      <c r="F1" s="83"/>
      <c r="G1" s="83"/>
      <c r="H1" s="83"/>
    </row>
    <row r="3" spans="1:8">
      <c r="A3" s="2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8" outlineLevel="3">
      <c r="A4" s="3">
        <v>12027</v>
      </c>
      <c r="B4" s="3" t="s">
        <v>34</v>
      </c>
      <c r="C4" s="4" t="s">
        <v>27</v>
      </c>
      <c r="D4" s="5">
        <v>9500000</v>
      </c>
      <c r="E4" s="6">
        <f>D4*80%</f>
        <v>7600000</v>
      </c>
      <c r="F4" s="6">
        <f>D4+E4</f>
        <v>17100000</v>
      </c>
      <c r="G4" s="6">
        <f>F4*12%</f>
        <v>2052000</v>
      </c>
      <c r="H4" s="6">
        <f>F4-G4</f>
        <v>15048000</v>
      </c>
    </row>
    <row r="5" spans="1:8" outlineLevel="2">
      <c r="A5" s="3"/>
      <c r="B5" s="3"/>
      <c r="C5" s="96" t="s">
        <v>112</v>
      </c>
      <c r="D5" s="5"/>
      <c r="E5" s="6"/>
      <c r="F5" s="6">
        <f>SUBTOTAL(9,F4:F4)</f>
        <v>17100000</v>
      </c>
      <c r="G5" s="6">
        <f>SUBTOTAL(9,G4:G4)</f>
        <v>2052000</v>
      </c>
      <c r="H5" s="6">
        <f>SUBTOTAL(9,H4:H4)</f>
        <v>15048000</v>
      </c>
    </row>
    <row r="6" spans="1:8" outlineLevel="1">
      <c r="A6" s="3"/>
      <c r="B6" s="3"/>
      <c r="C6" s="96" t="s">
        <v>120</v>
      </c>
      <c r="D6" s="5"/>
      <c r="E6" s="6"/>
      <c r="F6" s="6">
        <f>SUBTOTAL(1,F4:F4)</f>
        <v>17100000</v>
      </c>
      <c r="G6" s="6">
        <f>SUBTOTAL(1,G4:G4)</f>
        <v>2052000</v>
      </c>
      <c r="H6" s="6">
        <f>SUBTOTAL(1,H4:H4)</f>
        <v>15048000</v>
      </c>
    </row>
    <row r="7" spans="1:8" outlineLevel="3">
      <c r="A7" s="3">
        <v>12031</v>
      </c>
      <c r="B7" s="3" t="s">
        <v>35</v>
      </c>
      <c r="C7" s="4" t="s">
        <v>30</v>
      </c>
      <c r="D7" s="5">
        <v>2500000</v>
      </c>
      <c r="E7" s="6">
        <f>D7*80%</f>
        <v>2000000</v>
      </c>
      <c r="F7" s="6">
        <f>D7+E7</f>
        <v>4500000</v>
      </c>
      <c r="G7" s="6">
        <f>F7*12%</f>
        <v>540000</v>
      </c>
      <c r="H7" s="6">
        <f>F7-G7</f>
        <v>3960000</v>
      </c>
    </row>
    <row r="8" spans="1:8" outlineLevel="3">
      <c r="A8" s="3">
        <v>12022</v>
      </c>
      <c r="B8" s="3" t="s">
        <v>29</v>
      </c>
      <c r="C8" s="4" t="s">
        <v>30</v>
      </c>
      <c r="D8" s="5">
        <v>2350000</v>
      </c>
      <c r="E8" s="6">
        <f>D8*80%</f>
        <v>1880000</v>
      </c>
      <c r="F8" s="6">
        <f>D8+E8</f>
        <v>4230000</v>
      </c>
      <c r="G8" s="6">
        <f>F8*12%</f>
        <v>507600</v>
      </c>
      <c r="H8" s="6">
        <f>F8-G8</f>
        <v>3722400</v>
      </c>
    </row>
    <row r="9" spans="1:8" outlineLevel="2">
      <c r="A9" s="3"/>
      <c r="B9" s="3"/>
      <c r="C9" s="96" t="s">
        <v>113</v>
      </c>
      <c r="D9" s="5"/>
      <c r="E9" s="6"/>
      <c r="F9" s="6">
        <f>SUBTOTAL(9,F7:F8)</f>
        <v>8730000</v>
      </c>
      <c r="G9" s="6">
        <f>SUBTOTAL(9,G7:G8)</f>
        <v>1047600</v>
      </c>
      <c r="H9" s="6">
        <f>SUBTOTAL(9,H7:H8)</f>
        <v>7682400</v>
      </c>
    </row>
    <row r="10" spans="1:8" outlineLevel="1">
      <c r="A10" s="3"/>
      <c r="B10" s="3"/>
      <c r="C10" s="96" t="s">
        <v>121</v>
      </c>
      <c r="D10" s="5"/>
      <c r="E10" s="6"/>
      <c r="F10" s="6">
        <f>SUBTOTAL(1,F7:F8)</f>
        <v>4365000</v>
      </c>
      <c r="G10" s="6">
        <f>SUBTOTAL(1,G7:G8)</f>
        <v>523800</v>
      </c>
      <c r="H10" s="6">
        <f>SUBTOTAL(1,H7:H8)</f>
        <v>3841200</v>
      </c>
    </row>
    <row r="11" spans="1:8" outlineLevel="3">
      <c r="A11" s="3">
        <v>12011</v>
      </c>
      <c r="B11" s="3" t="s">
        <v>24</v>
      </c>
      <c r="C11" s="4" t="s">
        <v>25</v>
      </c>
      <c r="D11" s="5">
        <v>1860000</v>
      </c>
      <c r="E11" s="6">
        <f>D11*80%</f>
        <v>1488000</v>
      </c>
      <c r="F11" s="6">
        <f>D11+E11</f>
        <v>3348000</v>
      </c>
      <c r="G11" s="6">
        <f>F11*12%</f>
        <v>401760</v>
      </c>
      <c r="H11" s="6">
        <f>F11-G11</f>
        <v>2946240</v>
      </c>
    </row>
    <row r="12" spans="1:8" outlineLevel="3">
      <c r="A12" s="3">
        <v>12017</v>
      </c>
      <c r="B12" s="3" t="s">
        <v>28</v>
      </c>
      <c r="C12" s="4" t="s">
        <v>25</v>
      </c>
      <c r="D12" s="5">
        <v>1700000</v>
      </c>
      <c r="E12" s="6">
        <f>D12*80%</f>
        <v>1360000</v>
      </c>
      <c r="F12" s="6">
        <f>D12+E12</f>
        <v>3060000</v>
      </c>
      <c r="G12" s="6">
        <f>F12*12%</f>
        <v>367200</v>
      </c>
      <c r="H12" s="6">
        <f>F12-G12</f>
        <v>2692800</v>
      </c>
    </row>
    <row r="13" spans="1:8" outlineLevel="2">
      <c r="A13" s="3"/>
      <c r="B13" s="3"/>
      <c r="C13" s="96" t="s">
        <v>111</v>
      </c>
      <c r="D13" s="5"/>
      <c r="E13" s="6"/>
      <c r="F13" s="6">
        <f>SUBTOTAL(9,F11:F12)</f>
        <v>6408000</v>
      </c>
      <c r="G13" s="6">
        <f>SUBTOTAL(9,G11:G12)</f>
        <v>768960</v>
      </c>
      <c r="H13" s="6">
        <f>SUBTOTAL(9,H11:H12)</f>
        <v>5639040</v>
      </c>
    </row>
    <row r="14" spans="1:8" outlineLevel="1">
      <c r="A14" s="3"/>
      <c r="B14" s="3"/>
      <c r="C14" s="96" t="s">
        <v>119</v>
      </c>
      <c r="D14" s="5"/>
      <c r="E14" s="6"/>
      <c r="F14" s="6">
        <f>SUBTOTAL(1,F11:F12)</f>
        <v>3204000</v>
      </c>
      <c r="G14" s="6">
        <f>SUBTOTAL(1,G11:G12)</f>
        <v>384480</v>
      </c>
      <c r="H14" s="6">
        <f>SUBTOTAL(1,H11:H12)</f>
        <v>2819520</v>
      </c>
    </row>
    <row r="15" spans="1:8" outlineLevel="3">
      <c r="A15" s="3">
        <v>12024</v>
      </c>
      <c r="B15" s="3" t="s">
        <v>32</v>
      </c>
      <c r="C15" s="4" t="s">
        <v>33</v>
      </c>
      <c r="D15" s="5">
        <v>1350000</v>
      </c>
      <c r="E15" s="6">
        <f>D15*80%</f>
        <v>1080000</v>
      </c>
      <c r="F15" s="6">
        <f>D15+E15</f>
        <v>2430000</v>
      </c>
      <c r="G15" s="6">
        <f>F15*12%</f>
        <v>291600</v>
      </c>
      <c r="H15" s="6">
        <f>F15-G15</f>
        <v>2138400</v>
      </c>
    </row>
    <row r="16" spans="1:8" outlineLevel="3">
      <c r="A16" s="3">
        <v>12036</v>
      </c>
      <c r="B16" s="3" t="s">
        <v>36</v>
      </c>
      <c r="C16" s="4" t="s">
        <v>33</v>
      </c>
      <c r="D16" s="5">
        <v>1200000</v>
      </c>
      <c r="E16" s="6">
        <f>D16*80%</f>
        <v>960000</v>
      </c>
      <c r="F16" s="6">
        <f>D16+E16</f>
        <v>2160000</v>
      </c>
      <c r="G16" s="6">
        <f>F16*12%</f>
        <v>259200</v>
      </c>
      <c r="H16" s="6">
        <f>F16-G16</f>
        <v>1900800</v>
      </c>
    </row>
    <row r="17" spans="1:8" outlineLevel="3">
      <c r="A17" s="3">
        <v>12037</v>
      </c>
      <c r="B17" s="3" t="s">
        <v>37</v>
      </c>
      <c r="C17" s="4" t="s">
        <v>33</v>
      </c>
      <c r="D17" s="5">
        <v>1200000</v>
      </c>
      <c r="E17" s="6">
        <f>D17*80%</f>
        <v>960000</v>
      </c>
      <c r="F17" s="6">
        <f>D17+E17</f>
        <v>2160000</v>
      </c>
      <c r="G17" s="6">
        <f>F17*12%</f>
        <v>259200</v>
      </c>
      <c r="H17" s="6">
        <f>F17-G17</f>
        <v>1900800</v>
      </c>
    </row>
    <row r="18" spans="1:8" outlineLevel="2">
      <c r="A18" s="3"/>
      <c r="B18" s="3"/>
      <c r="C18" s="96" t="s">
        <v>114</v>
      </c>
      <c r="D18" s="5"/>
      <c r="E18" s="6"/>
      <c r="F18" s="6">
        <f>SUBTOTAL(9,F15:F17)</f>
        <v>6750000</v>
      </c>
      <c r="G18" s="6">
        <f>SUBTOTAL(9,G15:G17)</f>
        <v>810000</v>
      </c>
      <c r="H18" s="6">
        <f>SUBTOTAL(9,H15:H17)</f>
        <v>5940000</v>
      </c>
    </row>
    <row r="19" spans="1:8" outlineLevel="1">
      <c r="A19" s="3"/>
      <c r="B19" s="3"/>
      <c r="C19" s="96" t="s">
        <v>122</v>
      </c>
      <c r="D19" s="5"/>
      <c r="E19" s="6"/>
      <c r="F19" s="6">
        <f>SUBTOTAL(1,F15:F17)</f>
        <v>2250000</v>
      </c>
      <c r="G19" s="6">
        <f>SUBTOTAL(1,G15:G17)</f>
        <v>270000</v>
      </c>
      <c r="H19" s="6">
        <f>SUBTOTAL(1,H15:H17)</f>
        <v>1980000</v>
      </c>
    </row>
    <row r="20" spans="1:8" outlineLevel="3">
      <c r="A20" s="3">
        <v>12038</v>
      </c>
      <c r="B20" s="3" t="s">
        <v>38</v>
      </c>
      <c r="C20" s="4" t="s">
        <v>27</v>
      </c>
      <c r="D20" s="5">
        <v>1000000</v>
      </c>
      <c r="E20" s="6">
        <f>D20*80%</f>
        <v>800000</v>
      </c>
      <c r="F20" s="6">
        <f>D20+E20</f>
        <v>1800000</v>
      </c>
      <c r="G20" s="6">
        <f>F20*12%</f>
        <v>216000</v>
      </c>
      <c r="H20" s="6">
        <f>F20-G20</f>
        <v>1584000</v>
      </c>
    </row>
    <row r="21" spans="1:8" outlineLevel="3">
      <c r="A21" s="3">
        <v>12023</v>
      </c>
      <c r="B21" s="3" t="s">
        <v>31</v>
      </c>
      <c r="C21" s="4" t="s">
        <v>27</v>
      </c>
      <c r="D21" s="5">
        <v>900000</v>
      </c>
      <c r="E21" s="6">
        <f>D21*80%</f>
        <v>720000</v>
      </c>
      <c r="F21" s="6">
        <f>D21+E21</f>
        <v>1620000</v>
      </c>
      <c r="G21" s="6">
        <f>F21*12%</f>
        <v>194400</v>
      </c>
      <c r="H21" s="6">
        <f>F21-G21</f>
        <v>1425600</v>
      </c>
    </row>
    <row r="22" spans="1:8" outlineLevel="3">
      <c r="A22" s="3">
        <v>12016</v>
      </c>
      <c r="B22" s="3" t="s">
        <v>26</v>
      </c>
      <c r="C22" s="4" t="s">
        <v>27</v>
      </c>
      <c r="D22" s="5">
        <v>850000</v>
      </c>
      <c r="E22" s="6">
        <f>D22*80%</f>
        <v>680000</v>
      </c>
      <c r="F22" s="6">
        <f>D22+E22</f>
        <v>1530000</v>
      </c>
      <c r="G22" s="6">
        <f>F22*12%</f>
        <v>183600</v>
      </c>
      <c r="H22" s="6">
        <f>F22-G22</f>
        <v>1346400</v>
      </c>
    </row>
    <row r="23" spans="1:8" outlineLevel="2">
      <c r="A23" s="93"/>
      <c r="B23" s="93"/>
      <c r="C23" s="97" t="s">
        <v>112</v>
      </c>
      <c r="D23" s="94"/>
      <c r="E23" s="95"/>
      <c r="F23" s="95">
        <f>SUBTOTAL(9,F20:F22)</f>
        <v>4950000</v>
      </c>
      <c r="G23" s="95">
        <f>SUBTOTAL(9,G20:G22)</f>
        <v>594000</v>
      </c>
      <c r="H23" s="95">
        <f>SUBTOTAL(9,H20:H22)</f>
        <v>4356000</v>
      </c>
    </row>
    <row r="24" spans="1:8" outlineLevel="1">
      <c r="A24" s="93"/>
      <c r="B24" s="93"/>
      <c r="C24" s="97" t="s">
        <v>120</v>
      </c>
      <c r="D24" s="94"/>
      <c r="E24" s="95"/>
      <c r="F24" s="95">
        <f>SUBTOTAL(1,F20:F22)</f>
        <v>1650000</v>
      </c>
      <c r="G24" s="95">
        <f>SUBTOTAL(1,G20:G22)</f>
        <v>198000</v>
      </c>
      <c r="H24" s="95">
        <f>SUBTOTAL(1,H20:H22)</f>
        <v>1452000</v>
      </c>
    </row>
    <row r="25" spans="1:8">
      <c r="A25" s="93"/>
      <c r="B25" s="93"/>
      <c r="C25" s="97" t="s">
        <v>110</v>
      </c>
      <c r="D25" s="94"/>
      <c r="E25" s="95"/>
      <c r="F25" s="95">
        <f>SUBTOTAL(9,F4:F22)</f>
        <v>43938000</v>
      </c>
      <c r="G25" s="95">
        <f>SUBTOTAL(9,G4:G22)</f>
        <v>5272560</v>
      </c>
      <c r="H25" s="95">
        <f>SUBTOTAL(9,H4:H22)</f>
        <v>38665440</v>
      </c>
    </row>
    <row r="26" spans="1:8">
      <c r="A26" s="93"/>
      <c r="B26" s="93"/>
      <c r="C26" s="97" t="s">
        <v>123</v>
      </c>
      <c r="D26" s="94"/>
      <c r="E26" s="95"/>
      <c r="F26" s="95">
        <f>SUBTOTAL(1,F4:F22)</f>
        <v>3994363.6363636362</v>
      </c>
      <c r="G26" s="95">
        <f>SUBTOTAL(1,G4:G22)</f>
        <v>479323.63636363635</v>
      </c>
      <c r="H26" s="95">
        <f>SUBTOTAL(1,H4:H22)</f>
        <v>3515040</v>
      </c>
    </row>
    <row r="27" spans="1:8">
      <c r="A27" s="93"/>
      <c r="B27" s="93"/>
      <c r="C27" s="97" t="s">
        <v>110</v>
      </c>
      <c r="D27" s="94"/>
      <c r="E27" s="95"/>
      <c r="F27" s="95">
        <f>SUBTOTAL(9,F4:F22)</f>
        <v>43938000</v>
      </c>
      <c r="G27" s="95">
        <f>SUBTOTAL(9,G4:G22)</f>
        <v>5272560</v>
      </c>
      <c r="H27" s="95">
        <f>SUBTOTAL(9,H4:H22)</f>
        <v>38665440</v>
      </c>
    </row>
  </sheetData>
  <autoFilter ref="A3:H27" xr:uid="{A72CE3D2-E2EA-4387-975F-9C47ECB9F032}">
    <sortState xmlns:xlrd2="http://schemas.microsoft.com/office/spreadsheetml/2017/richdata2" ref="A4:H22">
      <sortCondition descending="1" ref="D3:D27"/>
    </sortState>
  </autoFilter>
  <mergeCells count="1">
    <mergeCell ref="A1:H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"/>
  <sheetViews>
    <sheetView zoomScale="40" zoomScaleNormal="40"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"/>
  <sheetViews>
    <sheetView workbookViewId="0">
      <selection activeCell="K26" sqref="K26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A5D4-4E56-431E-AB60-835C62F97F5A}">
  <sheetPr>
    <tabColor rgb="FFFF0000"/>
  </sheetPr>
  <dimension ref="A1:K26"/>
  <sheetViews>
    <sheetView tabSelected="1" workbookViewId="0">
      <selection activeCell="K15" sqref="K15"/>
    </sheetView>
  </sheetViews>
  <sheetFormatPr defaultRowHeight="16.5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84" t="s">
        <v>0</v>
      </c>
      <c r="B1" s="84"/>
      <c r="C1" s="84"/>
      <c r="D1" s="84"/>
      <c r="E1" s="84"/>
      <c r="F1" s="84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>
      <c r="A5" s="7">
        <v>38729</v>
      </c>
      <c r="B5" s="1" t="s">
        <v>9</v>
      </c>
      <c r="C5" s="8" t="s">
        <v>10</v>
      </c>
      <c r="D5" s="8">
        <v>70</v>
      </c>
      <c r="E5" s="1">
        <v>433</v>
      </c>
    </row>
    <row r="6" spans="1:6">
      <c r="A6" s="7">
        <v>38729</v>
      </c>
      <c r="B6" s="1" t="s">
        <v>11</v>
      </c>
      <c r="C6" s="8" t="s">
        <v>12</v>
      </c>
      <c r="D6" s="8">
        <v>11</v>
      </c>
      <c r="E6" s="1">
        <v>362</v>
      </c>
    </row>
    <row r="7" spans="1:6">
      <c r="A7" s="7">
        <v>38729</v>
      </c>
      <c r="B7" s="1" t="s">
        <v>11</v>
      </c>
      <c r="C7" s="8" t="s">
        <v>12</v>
      </c>
      <c r="D7" s="8">
        <v>28</v>
      </c>
      <c r="E7" s="1">
        <v>2</v>
      </c>
      <c r="F7" s="1" t="s">
        <v>13</v>
      </c>
    </row>
    <row r="8" spans="1:6">
      <c r="A8" s="7">
        <v>38730</v>
      </c>
      <c r="B8" s="1" t="s">
        <v>7</v>
      </c>
      <c r="C8" s="8" t="s">
        <v>10</v>
      </c>
      <c r="D8" s="8">
        <v>28</v>
      </c>
      <c r="E8" s="1">
        <v>62</v>
      </c>
    </row>
    <row r="9" spans="1:6">
      <c r="A9" s="7">
        <v>38730</v>
      </c>
      <c r="B9" s="1" t="s">
        <v>9</v>
      </c>
      <c r="C9" s="8" t="s">
        <v>12</v>
      </c>
      <c r="D9" s="8">
        <v>67</v>
      </c>
      <c r="E9" s="1">
        <v>76</v>
      </c>
    </row>
    <row r="10" spans="1:6">
      <c r="A10" s="7">
        <v>38730</v>
      </c>
      <c r="B10" s="1" t="s">
        <v>11</v>
      </c>
      <c r="C10" s="8" t="s">
        <v>14</v>
      </c>
      <c r="D10" s="8">
        <v>83</v>
      </c>
      <c r="E10" s="1">
        <v>471</v>
      </c>
    </row>
    <row r="11" spans="1:6">
      <c r="A11" s="7">
        <v>38730</v>
      </c>
      <c r="B11" s="1" t="s">
        <v>11</v>
      </c>
      <c r="C11" s="8" t="s">
        <v>8</v>
      </c>
      <c r="D11" s="8">
        <v>36</v>
      </c>
      <c r="E11" s="1">
        <v>750</v>
      </c>
    </row>
    <row r="12" spans="1:6">
      <c r="A12" s="7">
        <v>38731</v>
      </c>
      <c r="B12" s="1" t="s">
        <v>7</v>
      </c>
      <c r="C12" s="8" t="s">
        <v>10</v>
      </c>
      <c r="D12" s="8">
        <v>13</v>
      </c>
      <c r="E12" s="1">
        <v>914</v>
      </c>
    </row>
    <row r="13" spans="1:6">
      <c r="A13" s="7">
        <v>38731</v>
      </c>
      <c r="B13" s="1" t="s">
        <v>9</v>
      </c>
      <c r="C13" s="8" t="s">
        <v>14</v>
      </c>
      <c r="D13" s="8">
        <v>97</v>
      </c>
      <c r="E13" s="1">
        <v>790</v>
      </c>
    </row>
    <row r="14" spans="1:6">
      <c r="A14" s="7">
        <v>38731</v>
      </c>
      <c r="B14" s="1" t="s">
        <v>9</v>
      </c>
      <c r="C14" s="8" t="s">
        <v>8</v>
      </c>
      <c r="D14" s="8">
        <v>91</v>
      </c>
      <c r="E14" s="1">
        <v>356</v>
      </c>
    </row>
    <row r="15" spans="1:6">
      <c r="A15" s="7">
        <v>38731</v>
      </c>
      <c r="B15" s="1" t="s">
        <v>11</v>
      </c>
      <c r="C15" s="8" t="s">
        <v>10</v>
      </c>
      <c r="D15" s="8">
        <v>5</v>
      </c>
      <c r="E15" s="1">
        <v>336</v>
      </c>
    </row>
    <row r="16" spans="1:6">
      <c r="A16" s="7">
        <v>38732</v>
      </c>
      <c r="B16" s="1" t="s">
        <v>7</v>
      </c>
      <c r="C16" s="8" t="s">
        <v>14</v>
      </c>
      <c r="D16" s="8">
        <v>16</v>
      </c>
      <c r="E16" s="1">
        <v>322</v>
      </c>
    </row>
    <row r="17" spans="1:11">
      <c r="A17" s="7">
        <v>38733</v>
      </c>
      <c r="B17" s="1" t="s">
        <v>7</v>
      </c>
      <c r="C17" s="8" t="s">
        <v>10</v>
      </c>
      <c r="D17" s="8">
        <v>94</v>
      </c>
      <c r="E17" s="1">
        <v>177</v>
      </c>
    </row>
    <row r="18" spans="1:11">
      <c r="A18" s="7">
        <v>38733</v>
      </c>
      <c r="B18" s="1" t="s">
        <v>11</v>
      </c>
      <c r="C18" s="8" t="s">
        <v>14</v>
      </c>
      <c r="D18" s="8">
        <v>44</v>
      </c>
      <c r="E18" s="1">
        <v>65</v>
      </c>
    </row>
    <row r="19" spans="1:11">
      <c r="A19" s="7">
        <v>38733</v>
      </c>
      <c r="B19" s="1" t="s">
        <v>11</v>
      </c>
      <c r="C19" s="8" t="s">
        <v>8</v>
      </c>
      <c r="D19" s="8">
        <v>51</v>
      </c>
      <c r="E19" s="1">
        <v>908</v>
      </c>
    </row>
    <row r="20" spans="1:11">
      <c r="A20" s="7">
        <v>38734</v>
      </c>
      <c r="B20" s="1" t="s">
        <v>9</v>
      </c>
      <c r="C20" s="8" t="s">
        <v>12</v>
      </c>
      <c r="D20" s="8">
        <v>38</v>
      </c>
      <c r="E20" s="1">
        <v>874</v>
      </c>
    </row>
    <row r="26" spans="1:11">
      <c r="K26" s="1" t="s">
        <v>124</v>
      </c>
    </row>
  </sheetData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0000"/>
  </sheetPr>
  <dimension ref="A1:K26"/>
  <sheetViews>
    <sheetView workbookViewId="0">
      <selection activeCell="K26" sqref="K26"/>
    </sheetView>
  </sheetViews>
  <sheetFormatPr defaultRowHeight="16.5"/>
  <cols>
    <col min="1" max="1" width="12.875" style="1" bestFit="1" customWidth="1"/>
    <col min="2" max="3" width="9.25" style="1" bestFit="1" customWidth="1"/>
    <col min="4" max="4" width="12.75" style="1" bestFit="1" customWidth="1"/>
    <col min="5" max="5" width="7.375" style="1" bestFit="1" customWidth="1"/>
    <col min="6" max="6" width="9.25" style="1" bestFit="1" customWidth="1"/>
    <col min="7" max="16384" width="9" style="1"/>
  </cols>
  <sheetData>
    <row r="1" spans="1:6" ht="20.25">
      <c r="A1" s="84" t="s">
        <v>0</v>
      </c>
      <c r="B1" s="84"/>
      <c r="C1" s="84"/>
      <c r="D1" s="84"/>
      <c r="E1" s="84"/>
      <c r="F1" s="84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s="7">
        <v>38729</v>
      </c>
      <c r="B4" s="1" t="s">
        <v>7</v>
      </c>
      <c r="C4" s="8" t="s">
        <v>8</v>
      </c>
      <c r="D4" s="8">
        <v>37</v>
      </c>
      <c r="E4" s="1">
        <v>331</v>
      </c>
    </row>
    <row r="5" spans="1:6">
      <c r="A5" s="7">
        <v>38729</v>
      </c>
      <c r="B5" s="1" t="s">
        <v>9</v>
      </c>
      <c r="C5" s="8" t="s">
        <v>10</v>
      </c>
      <c r="D5" s="8">
        <v>70</v>
      </c>
      <c r="E5" s="1">
        <v>433</v>
      </c>
    </row>
    <row r="6" spans="1:6">
      <c r="A6" s="7">
        <v>38729</v>
      </c>
      <c r="B6" s="1" t="s">
        <v>11</v>
      </c>
      <c r="C6" s="8" t="s">
        <v>12</v>
      </c>
      <c r="D6" s="8">
        <v>11</v>
      </c>
      <c r="E6" s="1">
        <v>362</v>
      </c>
    </row>
    <row r="7" spans="1:6">
      <c r="A7" s="7">
        <v>38729</v>
      </c>
      <c r="B7" s="1" t="s">
        <v>11</v>
      </c>
      <c r="C7" s="8" t="s">
        <v>12</v>
      </c>
      <c r="D7" s="8">
        <v>28</v>
      </c>
      <c r="E7" s="1">
        <v>2</v>
      </c>
      <c r="F7" s="1" t="s">
        <v>13</v>
      </c>
    </row>
    <row r="8" spans="1:6">
      <c r="A8" s="7">
        <v>38730</v>
      </c>
      <c r="B8" s="1" t="s">
        <v>7</v>
      </c>
      <c r="C8" s="8" t="s">
        <v>10</v>
      </c>
      <c r="D8" s="8">
        <v>28</v>
      </c>
      <c r="E8" s="1">
        <v>62</v>
      </c>
    </row>
    <row r="9" spans="1:6">
      <c r="A9" s="7">
        <v>38730</v>
      </c>
      <c r="B9" s="1" t="s">
        <v>9</v>
      </c>
      <c r="C9" s="8" t="s">
        <v>12</v>
      </c>
      <c r="D9" s="8">
        <v>67</v>
      </c>
      <c r="E9" s="1">
        <v>76</v>
      </c>
    </row>
    <row r="10" spans="1:6">
      <c r="A10" s="7">
        <v>38730</v>
      </c>
      <c r="B10" s="1" t="s">
        <v>11</v>
      </c>
      <c r="C10" s="8" t="s">
        <v>14</v>
      </c>
      <c r="D10" s="8">
        <v>83</v>
      </c>
      <c r="E10" s="1">
        <v>471</v>
      </c>
    </row>
    <row r="11" spans="1:6">
      <c r="A11" s="7">
        <v>38730</v>
      </c>
      <c r="B11" s="1" t="s">
        <v>11</v>
      </c>
      <c r="C11" s="8" t="s">
        <v>8</v>
      </c>
      <c r="D11" s="8">
        <v>36</v>
      </c>
      <c r="E11" s="1">
        <v>750</v>
      </c>
    </row>
    <row r="12" spans="1:6">
      <c r="A12" s="7">
        <v>38731</v>
      </c>
      <c r="B12" s="1" t="s">
        <v>7</v>
      </c>
      <c r="C12" s="8" t="s">
        <v>10</v>
      </c>
      <c r="D12" s="8">
        <v>13</v>
      </c>
      <c r="E12" s="1">
        <v>914</v>
      </c>
    </row>
    <row r="13" spans="1:6">
      <c r="A13" s="7">
        <v>38731</v>
      </c>
      <c r="B13" s="1" t="s">
        <v>9</v>
      </c>
      <c r="C13" s="8" t="s">
        <v>14</v>
      </c>
      <c r="D13" s="8">
        <v>97</v>
      </c>
      <c r="E13" s="1">
        <v>790</v>
      </c>
    </row>
    <row r="14" spans="1:6">
      <c r="A14" s="7">
        <v>38731</v>
      </c>
      <c r="B14" s="1" t="s">
        <v>9</v>
      </c>
      <c r="C14" s="8" t="s">
        <v>8</v>
      </c>
      <c r="D14" s="8">
        <v>91</v>
      </c>
      <c r="E14" s="1">
        <v>356</v>
      </c>
    </row>
    <row r="15" spans="1:6">
      <c r="A15" s="7">
        <v>38731</v>
      </c>
      <c r="B15" s="1" t="s">
        <v>11</v>
      </c>
      <c r="C15" s="8" t="s">
        <v>10</v>
      </c>
      <c r="D15" s="8">
        <v>5</v>
      </c>
      <c r="E15" s="1">
        <v>336</v>
      </c>
    </row>
    <row r="16" spans="1:6">
      <c r="A16" s="7">
        <v>38732</v>
      </c>
      <c r="B16" s="1" t="s">
        <v>7</v>
      </c>
      <c r="C16" s="8" t="s">
        <v>14</v>
      </c>
      <c r="D16" s="8">
        <v>16</v>
      </c>
      <c r="E16" s="1">
        <v>322</v>
      </c>
    </row>
    <row r="17" spans="1:11">
      <c r="A17" s="7">
        <v>38733</v>
      </c>
      <c r="B17" s="1" t="s">
        <v>7</v>
      </c>
      <c r="C17" s="8" t="s">
        <v>10</v>
      </c>
      <c r="D17" s="8">
        <v>94</v>
      </c>
      <c r="E17" s="1">
        <v>177</v>
      </c>
    </row>
    <row r="18" spans="1:11">
      <c r="A18" s="7">
        <v>38733</v>
      </c>
      <c r="B18" s="1" t="s">
        <v>11</v>
      </c>
      <c r="C18" s="8" t="s">
        <v>14</v>
      </c>
      <c r="D18" s="8">
        <v>44</v>
      </c>
      <c r="E18" s="1">
        <v>65</v>
      </c>
    </row>
    <row r="19" spans="1:11">
      <c r="A19" s="7">
        <v>38733</v>
      </c>
      <c r="B19" s="1" t="s">
        <v>11</v>
      </c>
      <c r="C19" s="8" t="s">
        <v>8</v>
      </c>
      <c r="D19" s="8">
        <v>51</v>
      </c>
      <c r="E19" s="1">
        <v>908</v>
      </c>
    </row>
    <row r="20" spans="1:11">
      <c r="A20" s="7">
        <v>38734</v>
      </c>
      <c r="B20" s="1" t="s">
        <v>9</v>
      </c>
      <c r="C20" s="8" t="s">
        <v>12</v>
      </c>
      <c r="D20" s="8">
        <v>38</v>
      </c>
      <c r="E20" s="1">
        <v>874</v>
      </c>
    </row>
    <row r="26" spans="1:11">
      <c r="K26" s="1" t="s">
        <v>124</v>
      </c>
    </row>
  </sheetData>
  <mergeCells count="1">
    <mergeCell ref="A1:F1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</sheetPr>
  <dimension ref="B2:J20"/>
  <sheetViews>
    <sheetView workbookViewId="0">
      <selection activeCell="K26" sqref="K26"/>
    </sheetView>
  </sheetViews>
  <sheetFormatPr defaultRowHeight="16.5"/>
  <cols>
    <col min="1" max="1" width="2.875" style="1" customWidth="1"/>
    <col min="2" max="4" width="7.375" style="1" bestFit="1" customWidth="1"/>
    <col min="5" max="5" width="10.75" style="1" customWidth="1"/>
    <col min="6" max="6" width="2.625" style="1" customWidth="1"/>
    <col min="7" max="9" width="7.375" style="1" bestFit="1" customWidth="1"/>
    <col min="10" max="16384" width="9" style="1"/>
  </cols>
  <sheetData>
    <row r="2" spans="2:10">
      <c r="B2" s="85" t="s">
        <v>39</v>
      </c>
      <c r="C2" s="85"/>
      <c r="D2" s="85"/>
      <c r="E2" s="85"/>
      <c r="G2" s="85" t="s">
        <v>40</v>
      </c>
      <c r="H2" s="85"/>
      <c r="I2" s="85"/>
      <c r="J2" s="85"/>
    </row>
    <row r="3" spans="2:10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10">
      <c r="B4" s="9" t="s">
        <v>47</v>
      </c>
      <c r="C4" s="11">
        <v>9</v>
      </c>
      <c r="D4" s="11">
        <v>15</v>
      </c>
      <c r="E4" s="11">
        <v>14250</v>
      </c>
      <c r="G4" s="9" t="s">
        <v>47</v>
      </c>
      <c r="H4" s="11">
        <v>13</v>
      </c>
      <c r="I4" s="11">
        <v>10</v>
      </c>
      <c r="J4" s="11">
        <v>9500</v>
      </c>
    </row>
    <row r="5" spans="2:10">
      <c r="B5" s="9" t="s">
        <v>48</v>
      </c>
      <c r="C5" s="11">
        <v>5</v>
      </c>
      <c r="D5" s="11">
        <v>10</v>
      </c>
      <c r="E5" s="11">
        <v>14000</v>
      </c>
      <c r="G5" s="9" t="s">
        <v>48</v>
      </c>
      <c r="H5" s="11">
        <v>9</v>
      </c>
      <c r="I5" s="11">
        <v>7</v>
      </c>
      <c r="J5" s="11">
        <v>9800</v>
      </c>
    </row>
    <row r="6" spans="2:10">
      <c r="B6" s="9" t="s">
        <v>49</v>
      </c>
      <c r="C6" s="11">
        <v>11</v>
      </c>
      <c r="D6" s="11">
        <v>15</v>
      </c>
      <c r="E6" s="11">
        <v>8400</v>
      </c>
      <c r="G6" s="9" t="s">
        <v>49</v>
      </c>
      <c r="H6" s="11">
        <v>23</v>
      </c>
      <c r="I6" s="11">
        <v>25</v>
      </c>
      <c r="J6" s="11">
        <v>14000</v>
      </c>
    </row>
    <row r="7" spans="2:10">
      <c r="B7" s="9" t="s">
        <v>50</v>
      </c>
      <c r="C7" s="11">
        <v>14</v>
      </c>
      <c r="D7" s="11">
        <v>14</v>
      </c>
      <c r="E7" s="11">
        <v>4760</v>
      </c>
      <c r="G7" s="9" t="s">
        <v>50</v>
      </c>
      <c r="H7" s="11">
        <v>19</v>
      </c>
      <c r="I7" s="11">
        <v>20</v>
      </c>
      <c r="J7" s="11">
        <v>6800</v>
      </c>
    </row>
    <row r="8" spans="2:10">
      <c r="B8" s="9" t="s">
        <v>47</v>
      </c>
      <c r="C8" s="11">
        <v>15</v>
      </c>
      <c r="D8" s="11">
        <v>20</v>
      </c>
      <c r="E8" s="11">
        <v>19000</v>
      </c>
      <c r="G8" s="9" t="s">
        <v>48</v>
      </c>
      <c r="H8" s="11">
        <v>13</v>
      </c>
      <c r="I8" s="11">
        <v>15</v>
      </c>
      <c r="J8" s="11">
        <v>21000</v>
      </c>
    </row>
    <row r="9" spans="2:10">
      <c r="B9" s="9" t="s">
        <v>47</v>
      </c>
      <c r="C9" s="11">
        <v>17</v>
      </c>
      <c r="D9" s="11">
        <v>23</v>
      </c>
      <c r="E9" s="11">
        <v>21850</v>
      </c>
      <c r="G9" s="9" t="s">
        <v>47</v>
      </c>
      <c r="H9" s="11">
        <v>8</v>
      </c>
      <c r="I9" s="11">
        <v>10</v>
      </c>
      <c r="J9" s="11">
        <v>9500</v>
      </c>
    </row>
    <row r="10" spans="2:10">
      <c r="B10" s="9" t="s">
        <v>50</v>
      </c>
      <c r="C10" s="11">
        <v>12</v>
      </c>
      <c r="D10" s="11">
        <v>10</v>
      </c>
      <c r="E10" s="11">
        <v>3400</v>
      </c>
      <c r="G10" s="9" t="s">
        <v>47</v>
      </c>
      <c r="H10" s="11">
        <v>14</v>
      </c>
      <c r="I10" s="11">
        <v>15</v>
      </c>
      <c r="J10" s="11">
        <v>14250</v>
      </c>
    </row>
    <row r="11" spans="2:10">
      <c r="B11" s="9" t="s">
        <v>49</v>
      </c>
      <c r="C11" s="11">
        <v>19</v>
      </c>
      <c r="D11" s="11">
        <v>15</v>
      </c>
      <c r="E11" s="11">
        <v>8400</v>
      </c>
      <c r="G11" s="9" t="s">
        <v>47</v>
      </c>
      <c r="H11" s="11">
        <v>9</v>
      </c>
      <c r="I11" s="11">
        <v>15</v>
      </c>
      <c r="J11" s="11">
        <v>14250</v>
      </c>
    </row>
    <row r="12" spans="2:10">
      <c r="B12" s="9" t="s">
        <v>48</v>
      </c>
      <c r="C12" s="11">
        <v>20</v>
      </c>
      <c r="D12" s="11">
        <v>15</v>
      </c>
      <c r="E12" s="11">
        <v>21000</v>
      </c>
      <c r="G12" s="9" t="s">
        <v>50</v>
      </c>
      <c r="H12" s="11">
        <v>12</v>
      </c>
      <c r="I12" s="11">
        <v>15</v>
      </c>
      <c r="J12" s="11">
        <v>5100</v>
      </c>
    </row>
    <row r="13" spans="2:10">
      <c r="B13" s="9" t="s">
        <v>49</v>
      </c>
      <c r="C13" s="11">
        <v>21</v>
      </c>
      <c r="D13" s="11">
        <v>16</v>
      </c>
      <c r="E13" s="11">
        <v>8960</v>
      </c>
      <c r="G13" s="9" t="s">
        <v>49</v>
      </c>
      <c r="H13" s="11">
        <v>19</v>
      </c>
      <c r="I13" s="11">
        <v>25</v>
      </c>
      <c r="J13" s="11">
        <v>14000</v>
      </c>
    </row>
    <row r="14" spans="2:10" ht="17.25" thickBot="1">
      <c r="G14" s="9" t="s">
        <v>48</v>
      </c>
      <c r="H14" s="11">
        <v>24</v>
      </c>
      <c r="I14" s="11">
        <v>30</v>
      </c>
      <c r="J14" s="11">
        <v>42000</v>
      </c>
    </row>
    <row r="15" spans="2:10" ht="17.25" thickBot="1">
      <c r="B15" s="86" t="s">
        <v>51</v>
      </c>
      <c r="C15" s="87"/>
      <c r="D15" s="87"/>
      <c r="E15" s="88"/>
      <c r="G15" s="9" t="s">
        <v>49</v>
      </c>
      <c r="H15" s="11">
        <v>21</v>
      </c>
      <c r="I15" s="11">
        <v>29</v>
      </c>
      <c r="J15" s="11">
        <v>16240</v>
      </c>
    </row>
    <row r="16" spans="2:10" ht="17.25" thickBot="1">
      <c r="B16" s="12" t="s">
        <v>41</v>
      </c>
      <c r="C16" s="13" t="s">
        <v>42</v>
      </c>
      <c r="D16" s="14" t="s">
        <v>44</v>
      </c>
      <c r="E16" s="15" t="s">
        <v>52</v>
      </c>
    </row>
    <row r="17" spans="2:5">
      <c r="B17" s="16" t="s">
        <v>47</v>
      </c>
      <c r="C17" s="17"/>
      <c r="D17" s="18"/>
      <c r="E17" s="19"/>
    </row>
    <row r="18" spans="2:5">
      <c r="B18" s="20" t="s">
        <v>48</v>
      </c>
      <c r="C18" s="21"/>
      <c r="D18" s="22"/>
      <c r="E18" s="23"/>
    </row>
    <row r="19" spans="2:5">
      <c r="B19" s="20" t="s">
        <v>49</v>
      </c>
      <c r="C19" s="21"/>
      <c r="D19" s="22"/>
      <c r="E19" s="23"/>
    </row>
    <row r="20" spans="2:5" ht="17.25" thickBot="1">
      <c r="B20" s="24" t="s">
        <v>50</v>
      </c>
      <c r="C20" s="25"/>
      <c r="D20" s="26"/>
      <c r="E20" s="27"/>
    </row>
  </sheetData>
  <dataConsolidate/>
  <mergeCells count="3">
    <mergeCell ref="B2:E2"/>
    <mergeCell ref="G2:J2"/>
    <mergeCell ref="B15:E15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0000"/>
  </sheetPr>
  <dimension ref="B2:J27"/>
  <sheetViews>
    <sheetView workbookViewId="0">
      <selection activeCell="K26" sqref="K26"/>
    </sheetView>
  </sheetViews>
  <sheetFormatPr defaultRowHeight="16.5"/>
  <cols>
    <col min="1" max="1" width="3.25" style="1" customWidth="1"/>
    <col min="2" max="2" width="9.25" style="1" bestFit="1" customWidth="1"/>
    <col min="3" max="4" width="7.375" style="1" bestFit="1" customWidth="1"/>
    <col min="5" max="5" width="14.25" style="1" bestFit="1" customWidth="1"/>
    <col min="6" max="6" width="9" style="1"/>
    <col min="7" max="7" width="9.25" style="1" bestFit="1" customWidth="1"/>
    <col min="8" max="9" width="7.375" style="1" bestFit="1" customWidth="1"/>
    <col min="10" max="10" width="13" style="1" bestFit="1" customWidth="1"/>
    <col min="11" max="16384" width="9" style="1"/>
  </cols>
  <sheetData>
    <row r="2" spans="2:10">
      <c r="B2" s="85" t="s">
        <v>53</v>
      </c>
      <c r="C2" s="85"/>
      <c r="D2" s="85"/>
      <c r="E2" s="85"/>
      <c r="G2" s="85" t="s">
        <v>54</v>
      </c>
      <c r="H2" s="85"/>
      <c r="I2" s="85"/>
      <c r="J2" s="85"/>
    </row>
    <row r="3" spans="2:10">
      <c r="B3" s="10" t="s">
        <v>41</v>
      </c>
      <c r="C3" s="10" t="s">
        <v>43</v>
      </c>
      <c r="D3" s="10" t="s">
        <v>45</v>
      </c>
      <c r="E3" s="10" t="s">
        <v>46</v>
      </c>
      <c r="G3" s="10" t="s">
        <v>41</v>
      </c>
      <c r="H3" s="10" t="s">
        <v>43</v>
      </c>
      <c r="I3" s="10" t="s">
        <v>45</v>
      </c>
      <c r="J3" s="10" t="s">
        <v>46</v>
      </c>
    </row>
    <row r="4" spans="2:10">
      <c r="B4" s="9" t="s">
        <v>55</v>
      </c>
      <c r="C4" s="11">
        <v>12</v>
      </c>
      <c r="D4" s="11">
        <v>13</v>
      </c>
      <c r="E4" s="11">
        <v>1800000</v>
      </c>
      <c r="G4" s="9" t="s">
        <v>55</v>
      </c>
      <c r="H4" s="11">
        <v>18</v>
      </c>
      <c r="I4" s="11">
        <v>10</v>
      </c>
      <c r="J4" s="11">
        <v>1200000</v>
      </c>
    </row>
    <row r="5" spans="2:10">
      <c r="B5" s="9" t="s">
        <v>56</v>
      </c>
      <c r="C5" s="11">
        <v>5</v>
      </c>
      <c r="D5" s="11">
        <v>5</v>
      </c>
      <c r="E5" s="11">
        <v>7500000</v>
      </c>
      <c r="G5" s="9" t="s">
        <v>56</v>
      </c>
      <c r="H5" s="11">
        <v>9</v>
      </c>
      <c r="I5" s="11">
        <v>4</v>
      </c>
      <c r="J5" s="11">
        <v>6000000</v>
      </c>
    </row>
    <row r="6" spans="2:10">
      <c r="B6" s="9" t="s">
        <v>57</v>
      </c>
      <c r="C6" s="11">
        <v>11</v>
      </c>
      <c r="D6" s="11">
        <v>8</v>
      </c>
      <c r="E6" s="11">
        <v>6400000</v>
      </c>
      <c r="G6" s="9" t="s">
        <v>57</v>
      </c>
      <c r="H6" s="11">
        <v>23</v>
      </c>
      <c r="I6" s="11">
        <v>8</v>
      </c>
      <c r="J6" s="11">
        <v>6400000</v>
      </c>
    </row>
    <row r="7" spans="2:10">
      <c r="B7" s="9" t="s">
        <v>58</v>
      </c>
      <c r="C7" s="11">
        <v>14</v>
      </c>
      <c r="D7" s="11">
        <v>14</v>
      </c>
      <c r="E7" s="11">
        <v>4900000</v>
      </c>
      <c r="G7" s="9" t="s">
        <v>58</v>
      </c>
      <c r="H7" s="11">
        <v>19</v>
      </c>
      <c r="I7" s="11">
        <v>15</v>
      </c>
      <c r="J7" s="11">
        <v>5250000</v>
      </c>
    </row>
    <row r="8" spans="2:10">
      <c r="B8" s="9" t="s">
        <v>55</v>
      </c>
      <c r="C8" s="11">
        <v>18</v>
      </c>
      <c r="D8" s="11">
        <v>18</v>
      </c>
      <c r="E8" s="11">
        <v>2400000</v>
      </c>
      <c r="G8" s="9" t="s">
        <v>56</v>
      </c>
      <c r="H8" s="11">
        <v>13</v>
      </c>
      <c r="I8" s="11">
        <v>6</v>
      </c>
      <c r="J8" s="11">
        <v>9000000</v>
      </c>
    </row>
    <row r="9" spans="2:10">
      <c r="B9" s="9" t="s">
        <v>55</v>
      </c>
      <c r="C9" s="11">
        <v>24</v>
      </c>
      <c r="D9" s="11">
        <v>23</v>
      </c>
      <c r="E9" s="11">
        <v>2760000</v>
      </c>
      <c r="G9" s="9" t="s">
        <v>55</v>
      </c>
      <c r="H9" s="11">
        <v>8</v>
      </c>
      <c r="I9" s="11">
        <v>6</v>
      </c>
      <c r="J9" s="11">
        <v>720000</v>
      </c>
    </row>
    <row r="10" spans="2:10">
      <c r="B10" s="9" t="s">
        <v>58</v>
      </c>
      <c r="C10" s="11">
        <v>12</v>
      </c>
      <c r="D10" s="11">
        <v>10</v>
      </c>
      <c r="E10" s="11">
        <v>3500000</v>
      </c>
      <c r="G10" s="9" t="s">
        <v>59</v>
      </c>
      <c r="H10" s="11">
        <v>14</v>
      </c>
      <c r="I10" s="11">
        <v>4</v>
      </c>
      <c r="J10" s="11">
        <v>4800000</v>
      </c>
    </row>
    <row r="11" spans="2:10">
      <c r="B11" s="9" t="s">
        <v>57</v>
      </c>
      <c r="C11" s="11">
        <v>19</v>
      </c>
      <c r="D11" s="11">
        <v>4</v>
      </c>
      <c r="E11" s="11">
        <v>3200000</v>
      </c>
      <c r="G11" s="9" t="s">
        <v>55</v>
      </c>
      <c r="H11" s="11">
        <v>10</v>
      </c>
      <c r="I11" s="11">
        <v>8</v>
      </c>
      <c r="J11" s="11">
        <v>720000</v>
      </c>
    </row>
    <row r="12" spans="2:10">
      <c r="B12" s="9" t="s">
        <v>56</v>
      </c>
      <c r="C12" s="11">
        <v>20</v>
      </c>
      <c r="D12" s="11">
        <v>6</v>
      </c>
      <c r="E12" s="11">
        <v>9000000</v>
      </c>
      <c r="G12" s="9" t="s">
        <v>58</v>
      </c>
      <c r="H12" s="11">
        <v>12</v>
      </c>
      <c r="I12" s="11">
        <v>12</v>
      </c>
      <c r="J12" s="11">
        <v>4200000</v>
      </c>
    </row>
    <row r="13" spans="2:10">
      <c r="B13" s="9" t="s">
        <v>57</v>
      </c>
      <c r="C13" s="11">
        <v>21</v>
      </c>
      <c r="D13" s="11">
        <v>3</v>
      </c>
      <c r="E13" s="11">
        <v>2400000</v>
      </c>
      <c r="G13" s="9" t="s">
        <v>57</v>
      </c>
      <c r="H13" s="11">
        <v>19</v>
      </c>
      <c r="I13" s="11">
        <v>8</v>
      </c>
      <c r="J13" s="11">
        <v>6400000</v>
      </c>
    </row>
    <row r="14" spans="2:10">
      <c r="B14" s="9" t="s">
        <v>60</v>
      </c>
      <c r="C14" s="11">
        <v>21</v>
      </c>
      <c r="D14" s="11">
        <v>11</v>
      </c>
      <c r="E14" s="11">
        <v>10800000</v>
      </c>
      <c r="G14" s="9" t="s">
        <v>56</v>
      </c>
      <c r="H14" s="11">
        <v>24</v>
      </c>
      <c r="I14" s="11">
        <v>6</v>
      </c>
      <c r="J14" s="11">
        <v>9000000</v>
      </c>
    </row>
    <row r="15" spans="2:10">
      <c r="G15" s="9" t="s">
        <v>57</v>
      </c>
      <c r="H15" s="11">
        <v>21</v>
      </c>
      <c r="I15" s="11">
        <v>11</v>
      </c>
      <c r="J15" s="11">
        <v>8800000</v>
      </c>
    </row>
    <row r="16" spans="2:10" ht="17.25" thickBot="1">
      <c r="G16" s="9" t="s">
        <v>61</v>
      </c>
      <c r="H16" s="11">
        <v>24</v>
      </c>
      <c r="I16" s="11">
        <v>6</v>
      </c>
      <c r="J16" s="11">
        <v>5200000</v>
      </c>
    </row>
    <row r="17" spans="2:10" ht="17.25" thickBot="1">
      <c r="B17" s="86" t="s">
        <v>62</v>
      </c>
      <c r="C17" s="87"/>
      <c r="D17" s="87"/>
      <c r="E17" s="88"/>
    </row>
    <row r="18" spans="2:10" ht="17.25" thickBot="1">
      <c r="B18" s="12" t="s">
        <v>41</v>
      </c>
      <c r="C18" s="13" t="s">
        <v>42</v>
      </c>
      <c r="D18" s="14" t="s">
        <v>44</v>
      </c>
      <c r="E18" s="15" t="s">
        <v>52</v>
      </c>
    </row>
    <row r="19" spans="2:10">
      <c r="B19" s="16" t="s">
        <v>63</v>
      </c>
      <c r="C19" s="17"/>
      <c r="D19" s="18"/>
      <c r="E19" s="19"/>
    </row>
    <row r="20" spans="2:10">
      <c r="B20" s="20" t="s">
        <v>56</v>
      </c>
      <c r="C20" s="21"/>
      <c r="D20" s="22"/>
      <c r="E20" s="23"/>
    </row>
    <row r="21" spans="2:10">
      <c r="B21" s="20" t="s">
        <v>57</v>
      </c>
      <c r="C21" s="21"/>
      <c r="D21" s="22"/>
      <c r="E21" s="23"/>
    </row>
    <row r="22" spans="2:10" ht="17.25" thickBot="1">
      <c r="B22" s="24" t="s">
        <v>64</v>
      </c>
      <c r="C22" s="25"/>
      <c r="D22" s="26"/>
      <c r="E22" s="27"/>
    </row>
    <row r="23" spans="2:10">
      <c r="H23" s="28"/>
      <c r="I23" s="28"/>
      <c r="J23" s="28"/>
    </row>
    <row r="24" spans="2:10">
      <c r="H24" s="28"/>
      <c r="I24" s="28"/>
      <c r="J24" s="28"/>
    </row>
    <row r="25" spans="2:10">
      <c r="H25" s="28"/>
      <c r="I25" s="28"/>
      <c r="J25" s="28"/>
    </row>
    <row r="26" spans="2:10">
      <c r="H26" s="28"/>
      <c r="I26" s="28"/>
      <c r="J26" s="28"/>
    </row>
    <row r="27" spans="2:10">
      <c r="H27" s="28"/>
      <c r="I27" s="28"/>
      <c r="J27" s="28"/>
    </row>
  </sheetData>
  <dataConsolidate/>
  <mergeCells count="3">
    <mergeCell ref="B2:E2"/>
    <mergeCell ref="G2:J2"/>
    <mergeCell ref="B17:E17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B13"/>
  <sheetViews>
    <sheetView workbookViewId="0">
      <selection activeCell="K26" sqref="K26"/>
    </sheetView>
  </sheetViews>
  <sheetFormatPr defaultRowHeight="16.5"/>
  <cols>
    <col min="1" max="1" width="14.5" style="1" bestFit="1" customWidth="1"/>
    <col min="2" max="2" width="14.25" style="1" bestFit="1" customWidth="1"/>
    <col min="3" max="16384" width="9" style="1"/>
  </cols>
  <sheetData>
    <row r="1" spans="1:2">
      <c r="A1" s="89" t="s">
        <v>65</v>
      </c>
      <c r="B1" s="89"/>
    </row>
    <row r="2" spans="1:2" ht="17.25" thickBot="1"/>
    <row r="3" spans="1:2">
      <c r="A3" s="29" t="s">
        <v>19</v>
      </c>
      <c r="B3" s="30">
        <v>1400000</v>
      </c>
    </row>
    <row r="4" spans="1:2">
      <c r="A4" s="31" t="s">
        <v>66</v>
      </c>
      <c r="B4" s="32">
        <v>30000</v>
      </c>
    </row>
    <row r="5" spans="1:2">
      <c r="A5" s="31" t="s">
        <v>67</v>
      </c>
      <c r="B5" s="32">
        <v>100000</v>
      </c>
    </row>
    <row r="6" spans="1:2">
      <c r="A6" s="31" t="s">
        <v>68</v>
      </c>
      <c r="B6" s="32">
        <v>100000</v>
      </c>
    </row>
    <row r="7" spans="1:2" ht="17.25" thickBot="1">
      <c r="A7" s="33" t="s">
        <v>69</v>
      </c>
      <c r="B7" s="34">
        <v>100000</v>
      </c>
    </row>
    <row r="9" spans="1:2" ht="17.25" thickBot="1">
      <c r="A9" s="33" t="s">
        <v>70</v>
      </c>
      <c r="B9" s="34">
        <v>700000</v>
      </c>
    </row>
    <row r="10" spans="1:2" ht="17.25" thickBot="1"/>
    <row r="11" spans="1:2" ht="17.25" thickBot="1">
      <c r="A11" s="35" t="s">
        <v>71</v>
      </c>
      <c r="B11" s="36">
        <f>SUM(B3:B7,B9)</f>
        <v>2430000</v>
      </c>
    </row>
    <row r="12" spans="1:2" ht="17.25" thickBot="1"/>
    <row r="13" spans="1:2" ht="17.25" thickBot="1">
      <c r="A13" s="35" t="s">
        <v>72</v>
      </c>
      <c r="B13" s="36">
        <f>B11*12</f>
        <v>29160000</v>
      </c>
    </row>
  </sheetData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G8"/>
  <sheetViews>
    <sheetView workbookViewId="0">
      <selection activeCell="K26" sqref="K26"/>
    </sheetView>
  </sheetViews>
  <sheetFormatPr defaultRowHeight="16.5"/>
  <cols>
    <col min="1" max="1" width="9" style="1"/>
    <col min="2" max="2" width="8" style="1" bestFit="1" customWidth="1"/>
    <col min="3" max="4" width="7.375" style="1" bestFit="1" customWidth="1"/>
    <col min="5" max="5" width="7.125" style="1" customWidth="1"/>
    <col min="6" max="6" width="8.5" style="1" bestFit="1" customWidth="1"/>
    <col min="7" max="7" width="9.625" style="1" bestFit="1" customWidth="1"/>
    <col min="8" max="16384" width="9" style="1"/>
  </cols>
  <sheetData>
    <row r="1" spans="1:7" ht="17.25" customHeight="1">
      <c r="A1" s="90" t="s">
        <v>73</v>
      </c>
      <c r="B1" s="90"/>
      <c r="C1" s="90"/>
      <c r="D1" s="90"/>
      <c r="E1" s="90"/>
      <c r="F1" s="90"/>
      <c r="G1" s="90"/>
    </row>
    <row r="2" spans="1:7" ht="17.25" thickBot="1"/>
    <row r="3" spans="1:7" ht="17.25" thickBot="1">
      <c r="A3" s="37" t="s">
        <v>74</v>
      </c>
      <c r="B3" s="38" t="s">
        <v>75</v>
      </c>
      <c r="C3" s="39" t="s">
        <v>76</v>
      </c>
      <c r="D3" s="39" t="s">
        <v>77</v>
      </c>
      <c r="E3" s="40" t="s">
        <v>78</v>
      </c>
      <c r="F3" s="41" t="s">
        <v>79</v>
      </c>
      <c r="G3" s="42" t="s">
        <v>80</v>
      </c>
    </row>
    <row r="4" spans="1:7">
      <c r="A4" s="43" t="s">
        <v>81</v>
      </c>
      <c r="B4" s="44">
        <v>40</v>
      </c>
      <c r="C4" s="45">
        <v>60</v>
      </c>
      <c r="D4" s="45">
        <v>60</v>
      </c>
      <c r="E4" s="46">
        <v>80</v>
      </c>
      <c r="F4" s="47">
        <f>SUM(B4:E4)</f>
        <v>240</v>
      </c>
      <c r="G4" s="48">
        <f>AVERAGE(B4:E4)</f>
        <v>60</v>
      </c>
    </row>
    <row r="5" spans="1:7">
      <c r="A5" s="49" t="s">
        <v>82</v>
      </c>
      <c r="B5" s="50">
        <v>40</v>
      </c>
      <c r="C5" s="2">
        <v>45</v>
      </c>
      <c r="D5" s="2">
        <v>55</v>
      </c>
      <c r="E5" s="51">
        <v>40</v>
      </c>
      <c r="F5" s="47">
        <f>SUM(B5:E5)</f>
        <v>180</v>
      </c>
      <c r="G5" s="48">
        <f>AVERAGE(B5:E5)</f>
        <v>45</v>
      </c>
    </row>
    <row r="6" spans="1:7">
      <c r="A6" s="49" t="s">
        <v>83</v>
      </c>
      <c r="B6" s="50">
        <v>50</v>
      </c>
      <c r="C6" s="2">
        <v>60</v>
      </c>
      <c r="D6" s="2">
        <v>50</v>
      </c>
      <c r="E6" s="51">
        <v>60</v>
      </c>
      <c r="F6" s="47">
        <f>SUM(B6:E6)</f>
        <v>220</v>
      </c>
      <c r="G6" s="48">
        <f>AVERAGE(B6:E6)</f>
        <v>55</v>
      </c>
    </row>
    <row r="7" spans="1:7">
      <c r="A7" s="52" t="s">
        <v>84</v>
      </c>
      <c r="B7" s="53">
        <v>80</v>
      </c>
      <c r="C7" s="54">
        <v>60</v>
      </c>
      <c r="D7" s="54">
        <v>70</v>
      </c>
      <c r="E7" s="55">
        <v>65</v>
      </c>
      <c r="F7" s="47">
        <f>SUM(B7:E7)</f>
        <v>275</v>
      </c>
      <c r="G7" s="48">
        <f>AVERAGE(B7:E7)</f>
        <v>68.75</v>
      </c>
    </row>
    <row r="8" spans="1:7" ht="17.25" thickBot="1">
      <c r="A8" s="56" t="s">
        <v>85</v>
      </c>
      <c r="B8" s="57">
        <f t="shared" ref="B8:G8" si="0">AVERAGE(B4:B7)</f>
        <v>52.5</v>
      </c>
      <c r="C8" s="58">
        <f t="shared" si="0"/>
        <v>56.25</v>
      </c>
      <c r="D8" s="58">
        <f t="shared" si="0"/>
        <v>58.75</v>
      </c>
      <c r="E8" s="59">
        <f t="shared" si="0"/>
        <v>61.25</v>
      </c>
      <c r="F8" s="60">
        <f t="shared" si="0"/>
        <v>228.75</v>
      </c>
      <c r="G8" s="61">
        <f t="shared" si="0"/>
        <v>57.1875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A3:H15"/>
  <sheetViews>
    <sheetView workbookViewId="0">
      <selection activeCell="K26" sqref="K26"/>
    </sheetView>
  </sheetViews>
  <sheetFormatPr defaultRowHeight="16.5"/>
  <cols>
    <col min="1" max="1" width="9.875" style="1" customWidth="1"/>
    <col min="2" max="2" width="12.125" style="1" customWidth="1"/>
    <col min="3" max="3" width="11" style="1" bestFit="1" customWidth="1"/>
    <col min="4" max="4" width="9" style="1"/>
    <col min="5" max="5" width="11.875" style="1" customWidth="1"/>
    <col min="6" max="6" width="13.375" style="1" customWidth="1"/>
    <col min="7" max="7" width="11.625" style="1" customWidth="1"/>
    <col min="8" max="8" width="13.875" style="1" customWidth="1"/>
    <col min="9" max="9" width="5" style="1" customWidth="1"/>
    <col min="10" max="16384" width="9" style="1"/>
  </cols>
  <sheetData>
    <row r="3" spans="1:8" ht="17.25" thickBot="1"/>
    <row r="4" spans="1:8" ht="17.25" thickBot="1">
      <c r="A4" s="62" t="s">
        <v>86</v>
      </c>
      <c r="B4" s="62" t="s">
        <v>87</v>
      </c>
      <c r="C4" s="62" t="s">
        <v>88</v>
      </c>
      <c r="D4" s="62" t="s">
        <v>89</v>
      </c>
      <c r="E4" s="62" t="s">
        <v>90</v>
      </c>
      <c r="F4" s="62" t="s">
        <v>91</v>
      </c>
      <c r="G4" s="62" t="s">
        <v>92</v>
      </c>
      <c r="H4" s="63" t="s">
        <v>93</v>
      </c>
    </row>
    <row r="5" spans="1:8">
      <c r="A5" s="64">
        <v>2657</v>
      </c>
      <c r="B5" s="64" t="s">
        <v>94</v>
      </c>
      <c r="C5" s="65">
        <v>2600</v>
      </c>
      <c r="D5" s="65">
        <v>240</v>
      </c>
      <c r="E5" s="66">
        <v>19</v>
      </c>
      <c r="F5" s="67">
        <f>C5*D5</f>
        <v>624000</v>
      </c>
      <c r="G5" s="68">
        <f>H5/F5</f>
        <v>0.92083333333333328</v>
      </c>
      <c r="H5" s="69">
        <f>F5-(C5*E5)</f>
        <v>574600</v>
      </c>
    </row>
    <row r="6" spans="1:8">
      <c r="A6" s="70">
        <v>4284</v>
      </c>
      <c r="B6" s="70" t="s">
        <v>95</v>
      </c>
      <c r="C6" s="71">
        <v>3500</v>
      </c>
      <c r="D6" s="71">
        <v>154</v>
      </c>
      <c r="E6" s="71">
        <v>31</v>
      </c>
      <c r="F6" s="67">
        <f t="shared" ref="F6:F14" si="0">C6*D6</f>
        <v>539000</v>
      </c>
      <c r="G6" s="68">
        <f>H6/F6</f>
        <v>0.79870129870129869</v>
      </c>
      <c r="H6" s="67">
        <f>F6-(C6*E6)</f>
        <v>430500</v>
      </c>
    </row>
    <row r="7" spans="1:8">
      <c r="A7" s="70">
        <v>3541</v>
      </c>
      <c r="B7" s="70" t="s">
        <v>96</v>
      </c>
      <c r="C7" s="71">
        <v>4200</v>
      </c>
      <c r="D7" s="71">
        <v>209</v>
      </c>
      <c r="E7" s="71">
        <v>22</v>
      </c>
      <c r="F7" s="67">
        <f t="shared" si="0"/>
        <v>877800</v>
      </c>
      <c r="G7" s="68">
        <f t="shared" ref="G7:G14" si="1">H7/F7</f>
        <v>0.89473684210526316</v>
      </c>
      <c r="H7" s="67">
        <f t="shared" ref="H7:H14" si="2">F7-(C7*E7)</f>
        <v>785400</v>
      </c>
    </row>
    <row r="8" spans="1:8">
      <c r="A8" s="70">
        <v>2875</v>
      </c>
      <c r="B8" s="70" t="s">
        <v>97</v>
      </c>
      <c r="C8" s="71">
        <v>1800</v>
      </c>
      <c r="D8" s="71">
        <v>452</v>
      </c>
      <c r="E8" s="71">
        <v>26</v>
      </c>
      <c r="F8" s="67">
        <f t="shared" si="0"/>
        <v>813600</v>
      </c>
      <c r="G8" s="68">
        <f t="shared" si="1"/>
        <v>0.94247787610619471</v>
      </c>
      <c r="H8" s="67">
        <f t="shared" si="2"/>
        <v>766800</v>
      </c>
    </row>
    <row r="9" spans="1:8">
      <c r="A9" s="70">
        <v>3016</v>
      </c>
      <c r="B9" s="70" t="s">
        <v>98</v>
      </c>
      <c r="C9" s="71">
        <v>2200</v>
      </c>
      <c r="D9" s="71">
        <v>321</v>
      </c>
      <c r="E9" s="71">
        <v>13</v>
      </c>
      <c r="F9" s="67">
        <f t="shared" si="0"/>
        <v>706200</v>
      </c>
      <c r="G9" s="68">
        <f t="shared" si="1"/>
        <v>0.95950155763239875</v>
      </c>
      <c r="H9" s="67">
        <f t="shared" si="2"/>
        <v>677600</v>
      </c>
    </row>
    <row r="10" spans="1:8">
      <c r="A10" s="70">
        <v>4250</v>
      </c>
      <c r="B10" s="70" t="s">
        <v>99</v>
      </c>
      <c r="C10" s="71">
        <v>5400</v>
      </c>
      <c r="D10" s="71">
        <v>120</v>
      </c>
      <c r="E10" s="71">
        <v>48</v>
      </c>
      <c r="F10" s="67">
        <f t="shared" si="0"/>
        <v>648000</v>
      </c>
      <c r="G10" s="68">
        <f t="shared" si="1"/>
        <v>0.6</v>
      </c>
      <c r="H10" s="67">
        <f t="shared" si="2"/>
        <v>388800</v>
      </c>
    </row>
    <row r="11" spans="1:8">
      <c r="A11" s="70">
        <v>2586</v>
      </c>
      <c r="B11" s="70" t="s">
        <v>100</v>
      </c>
      <c r="C11" s="71">
        <v>2800</v>
      </c>
      <c r="D11" s="71">
        <v>410</v>
      </c>
      <c r="E11" s="71">
        <v>35</v>
      </c>
      <c r="F11" s="67">
        <f t="shared" si="0"/>
        <v>1148000</v>
      </c>
      <c r="G11" s="68">
        <f t="shared" si="1"/>
        <v>0.91463414634146345</v>
      </c>
      <c r="H11" s="67">
        <f t="shared" si="2"/>
        <v>1050000</v>
      </c>
    </row>
    <row r="12" spans="1:8">
      <c r="A12" s="70">
        <v>1462</v>
      </c>
      <c r="B12" s="70" t="s">
        <v>101</v>
      </c>
      <c r="C12" s="71">
        <v>3600</v>
      </c>
      <c r="D12" s="71">
        <v>215</v>
      </c>
      <c r="E12" s="71">
        <v>106</v>
      </c>
      <c r="F12" s="67">
        <f t="shared" si="0"/>
        <v>774000</v>
      </c>
      <c r="G12" s="68">
        <f t="shared" si="1"/>
        <v>0.50697674418604655</v>
      </c>
      <c r="H12" s="67">
        <f t="shared" si="2"/>
        <v>392400</v>
      </c>
    </row>
    <row r="13" spans="1:8">
      <c r="A13" s="70">
        <v>2253</v>
      </c>
      <c r="B13" s="70" t="s">
        <v>102</v>
      </c>
      <c r="C13" s="71">
        <v>4500</v>
      </c>
      <c r="D13" s="71">
        <v>325</v>
      </c>
      <c r="E13" s="71">
        <v>87</v>
      </c>
      <c r="F13" s="67">
        <f t="shared" si="0"/>
        <v>1462500</v>
      </c>
      <c r="G13" s="68">
        <f t="shared" si="1"/>
        <v>0.73230769230769233</v>
      </c>
      <c r="H13" s="67">
        <f t="shared" si="2"/>
        <v>1071000</v>
      </c>
    </row>
    <row r="14" spans="1:8" ht="17.25" thickBot="1">
      <c r="A14" s="70">
        <v>2028</v>
      </c>
      <c r="B14" s="70" t="s">
        <v>103</v>
      </c>
      <c r="C14" s="71">
        <v>3200</v>
      </c>
      <c r="D14" s="71">
        <v>248</v>
      </c>
      <c r="E14" s="71">
        <v>74</v>
      </c>
      <c r="F14" s="67">
        <f t="shared" si="0"/>
        <v>793600</v>
      </c>
      <c r="G14" s="72">
        <f t="shared" si="1"/>
        <v>0.70161290322580649</v>
      </c>
      <c r="H14" s="73">
        <f t="shared" si="2"/>
        <v>556800</v>
      </c>
    </row>
    <row r="15" spans="1:8" ht="17.25" thickBot="1">
      <c r="G15" s="74" t="s">
        <v>104</v>
      </c>
      <c r="H15" s="75">
        <f>SUM(H5:H14)</f>
        <v>6693900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D8"/>
  <sheetViews>
    <sheetView workbookViewId="0">
      <selection activeCell="K26" sqref="K26"/>
    </sheetView>
  </sheetViews>
  <sheetFormatPr defaultRowHeight="16.5"/>
  <cols>
    <col min="1" max="1" width="9" style="1"/>
    <col min="2" max="2" width="10.625" style="1" bestFit="1" customWidth="1"/>
    <col min="3" max="3" width="10.25" style="1" bestFit="1" customWidth="1"/>
    <col min="4" max="5" width="9" style="1"/>
    <col min="6" max="6" width="11.125" style="1" bestFit="1" customWidth="1"/>
    <col min="7" max="16384" width="9" style="1"/>
  </cols>
  <sheetData>
    <row r="1" spans="1:4">
      <c r="A1" s="76"/>
      <c r="B1" s="76"/>
      <c r="C1" s="76"/>
      <c r="D1" s="76"/>
    </row>
    <row r="2" spans="1:4">
      <c r="A2" s="76"/>
      <c r="B2" s="91" t="s">
        <v>105</v>
      </c>
      <c r="C2" s="92"/>
      <c r="D2" s="76"/>
    </row>
    <row r="3" spans="1:4">
      <c r="A3" s="76"/>
      <c r="B3" s="77"/>
      <c r="C3" s="77"/>
      <c r="D3" s="76"/>
    </row>
    <row r="4" spans="1:4">
      <c r="A4" s="76"/>
      <c r="B4" s="78" t="s">
        <v>106</v>
      </c>
      <c r="C4" s="79">
        <v>250000</v>
      </c>
      <c r="D4" s="76"/>
    </row>
    <row r="5" spans="1:4">
      <c r="A5" s="76"/>
      <c r="B5" s="78" t="s">
        <v>107</v>
      </c>
      <c r="C5" s="80">
        <v>0.1075</v>
      </c>
      <c r="D5" s="76"/>
    </row>
    <row r="6" spans="1:4">
      <c r="A6" s="76"/>
      <c r="B6" s="78" t="s">
        <v>108</v>
      </c>
      <c r="C6" s="81">
        <v>2</v>
      </c>
      <c r="D6" s="76"/>
    </row>
    <row r="7" spans="1:4">
      <c r="A7" s="76"/>
      <c r="B7" s="78" t="s">
        <v>109</v>
      </c>
      <c r="C7" s="82">
        <f>FV($C$5/12,$C$6*12,-$C$4,0)</f>
        <v>6660712.6162617523</v>
      </c>
      <c r="D7" s="76"/>
    </row>
    <row r="8" spans="1:4">
      <c r="A8" s="76"/>
      <c r="B8" s="76"/>
      <c r="C8" s="76"/>
      <c r="D8" s="76"/>
    </row>
  </sheetData>
  <mergeCells count="1">
    <mergeCell ref="B2:C2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부분합_01 (모르겠음)</vt:lpstr>
      <vt:lpstr>부분합_02 (2)</vt:lpstr>
      <vt:lpstr>부분합_02</vt:lpstr>
      <vt:lpstr>통합_01</vt:lpstr>
      <vt:lpstr>통합_02</vt:lpstr>
      <vt:lpstr>목표값_01</vt:lpstr>
      <vt:lpstr>목표값_02</vt:lpstr>
      <vt:lpstr>시나리오_01</vt:lpstr>
      <vt:lpstr>시나리오_02</vt:lpstr>
      <vt:lpstr>피벗테이블_01</vt:lpstr>
      <vt:lpstr>피벗테이블_02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user</cp:lastModifiedBy>
  <dcterms:created xsi:type="dcterms:W3CDTF">2011-06-14T08:59:56Z</dcterms:created>
  <dcterms:modified xsi:type="dcterms:W3CDTF">2024-07-17T12:16:13Z</dcterms:modified>
</cp:coreProperties>
</file>