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omments2.xml" ContentType="application/vnd.openxmlformats-officedocument.spreadsheetml.comments+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omments3.xml" ContentType="application/vnd.openxmlformats-officedocument.spreadsheetml.comments+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charts/chart15.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omments4.xml" ContentType="application/vnd.openxmlformats-officedocument.spreadsheetml.comments+xml"/>
  <Override PartName="/xl/charts/chart16.xml" ContentType="application/vnd.openxmlformats-officedocument.drawingml.chart+xml"/>
  <Override PartName="/xl/drawings/drawing9.xml" ContentType="application/vnd.openxmlformats-officedocument.drawing+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charts/chart18.xml" ContentType="application/vnd.openxmlformats-officedocument.drawingml.chart+xml"/>
  <Override PartName="/xl/charts/style14.xml" ContentType="application/vnd.ms-office.chartstyle+xml"/>
  <Override PartName="/xl/charts/colors14.xml" ContentType="application/vnd.ms-office.chartcolorstyle+xml"/>
  <Override PartName="/xl/charts/chart19.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comments5.xml" ContentType="application/vnd.openxmlformats-officedocument.spreadsheetml.comments+xml"/>
  <Override PartName="/xl/charts/chart20.xml" ContentType="application/vnd.openxmlformats-officedocument.drawingml.chart+xml"/>
  <Override PartName="/xl/drawings/drawing11.xml" ContentType="application/vnd.openxmlformats-officedocument.drawing+xml"/>
  <Override PartName="/xl/charts/chart21.xml" ContentType="application/vnd.openxmlformats-officedocument.drawingml.chart+xml"/>
  <Override PartName="/xl/charts/style16.xml" ContentType="application/vnd.ms-office.chartstyle+xml"/>
  <Override PartName="/xl/charts/colors16.xml" ContentType="application/vnd.ms-office.chartcolorstyle+xml"/>
  <Override PartName="/xl/charts/chart22.xml" ContentType="application/vnd.openxmlformats-officedocument.drawingml.chart+xml"/>
  <Override PartName="/xl/charts/style17.xml" ContentType="application/vnd.ms-office.chartstyle+xml"/>
  <Override PartName="/xl/charts/colors17.xml" ContentType="application/vnd.ms-office.chartcolorstyle+xml"/>
  <Override PartName="/xl/charts/chart23.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2.xml" ContentType="application/vnd.openxmlformats-officedocument.drawing+xml"/>
  <Override PartName="/xl/comments6.xml" ContentType="application/vnd.openxmlformats-officedocument.spreadsheetml.comments+xml"/>
  <Override PartName="/xl/charts/chart24.xml" ContentType="application/vnd.openxmlformats-officedocument.drawingml.chart+xml"/>
  <Override PartName="/xl/drawings/drawing13.xml" ContentType="application/vnd.openxmlformats-officedocument.drawing+xml"/>
  <Override PartName="/xl/charts/chart25.xml" ContentType="application/vnd.openxmlformats-officedocument.drawingml.chart+xml"/>
  <Override PartName="/xl/charts/style19.xml" ContentType="application/vnd.ms-office.chartstyle+xml"/>
  <Override PartName="/xl/charts/colors19.xml" ContentType="application/vnd.ms-office.chartcolorstyle+xml"/>
  <Override PartName="/xl/charts/chart26.xml" ContentType="application/vnd.openxmlformats-officedocument.drawingml.chart+xml"/>
  <Override PartName="/xl/charts/style20.xml" ContentType="application/vnd.ms-office.chartstyle+xml"/>
  <Override PartName="/xl/charts/colors20.xml" ContentType="application/vnd.ms-office.chartcolorstyle+xml"/>
  <Override PartName="/xl/charts/chart27.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4.xml" ContentType="application/vnd.openxmlformats-officedocument.drawing+xml"/>
  <Override PartName="/xl/comments7.xml" ContentType="application/vnd.openxmlformats-officedocument.spreadsheetml.comments+xml"/>
  <Override PartName="/xl/charts/chart28.xml" ContentType="application/vnd.openxmlformats-officedocument.drawingml.chart+xml"/>
  <Override PartName="/xl/drawings/drawing15.xml" ContentType="application/vnd.openxmlformats-officedocument.drawing+xml"/>
  <Override PartName="/xl/charts/chart29.xml" ContentType="application/vnd.openxmlformats-officedocument.drawingml.chart+xml"/>
  <Override PartName="/xl/charts/style22.xml" ContentType="application/vnd.ms-office.chartstyle+xml"/>
  <Override PartName="/xl/charts/colors22.xml" ContentType="application/vnd.ms-office.chartcolorstyle+xml"/>
  <Override PartName="/xl/charts/chart30.xml" ContentType="application/vnd.openxmlformats-officedocument.drawingml.chart+xml"/>
  <Override PartName="/xl/charts/style23.xml" ContentType="application/vnd.ms-office.chartstyle+xml"/>
  <Override PartName="/xl/charts/colors23.xml" ContentType="application/vnd.ms-office.chartcolorstyle+xml"/>
  <Override PartName="/xl/charts/chart31.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6.xml" ContentType="application/vnd.openxmlformats-officedocument.drawing+xml"/>
  <Override PartName="/xl/comments8.xml" ContentType="application/vnd.openxmlformats-officedocument.spreadsheetml.comments+xml"/>
  <Override PartName="/xl/charts/chart32.xml" ContentType="application/vnd.openxmlformats-officedocument.drawingml.chart+xml"/>
  <Override PartName="/xl/drawings/drawing17.xml" ContentType="application/vnd.openxmlformats-officedocument.drawing+xml"/>
  <Override PartName="/xl/charts/chart33.xml" ContentType="application/vnd.openxmlformats-officedocument.drawingml.chart+xml"/>
  <Override PartName="/xl/charts/style25.xml" ContentType="application/vnd.ms-office.chartstyle+xml"/>
  <Override PartName="/xl/charts/colors25.xml" ContentType="application/vnd.ms-office.chartcolorstyle+xml"/>
  <Override PartName="/xl/charts/chart34.xml" ContentType="application/vnd.openxmlformats-officedocument.drawingml.chart+xml"/>
  <Override PartName="/xl/charts/style26.xml" ContentType="application/vnd.ms-office.chartstyle+xml"/>
  <Override PartName="/xl/charts/colors26.xml" ContentType="application/vnd.ms-office.chartcolorstyle+xml"/>
  <Override PartName="/xl/charts/chart35.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8.xml" ContentType="application/vnd.openxmlformats-officedocument.drawing+xml"/>
  <Override PartName="/xl/comments9.xml" ContentType="application/vnd.openxmlformats-officedocument.spreadsheetml.comments+xml"/>
  <Override PartName="/xl/charts/chart3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H:\My Drive\UCW Class\2nd Semester\OPMT 620\Assignments\"/>
    </mc:Choice>
  </mc:AlternateContent>
  <xr:revisionPtr revIDLastSave="0" documentId="13_ncr:1_{F100EBFD-4931-4E59-8580-3EA529A844D7}" xr6:coauthVersionLast="47" xr6:coauthVersionMax="47" xr10:uidLastSave="{00000000-0000-0000-0000-000000000000}"/>
  <bookViews>
    <workbookView xWindow="5760" yWindow="3360" windowWidth="17280" windowHeight="8880" tabRatio="432" activeTab="1" xr2:uid="{00000000-000D-0000-FFFF-FFFF00000000}"/>
  </bookViews>
  <sheets>
    <sheet name="Monthly Demand" sheetId="3" r:id="rId1"/>
    <sheet name="Seasonality(Factory)" sheetId="5" r:id="rId2"/>
    <sheet name="Exp Smooth with Trend(Factory)" sheetId="6" r:id="rId3"/>
    <sheet name="Seasonality(CD)" sheetId="7" r:id="rId4"/>
    <sheet name="Exp Smooth with Trend(CD)" sheetId="8" r:id="rId5"/>
    <sheet name="Seasonality(VD)" sheetId="9" r:id="rId6"/>
    <sheet name="Exp Smooth with Trend(VD)" sheetId="10" r:id="rId7"/>
    <sheet name="Seasonality(ED)" sheetId="11" r:id="rId8"/>
    <sheet name="Exp Smooth with Trend(ED)" sheetId="13" r:id="rId9"/>
    <sheet name="Seasonality(RD)" sheetId="14" r:id="rId10"/>
    <sheet name="Exp Smooth with Trend(RD)" sheetId="15" r:id="rId11"/>
    <sheet name="Seasonality(VID)" sheetId="16" r:id="rId12"/>
    <sheet name="Exp Smooth with Trend(VID)" sheetId="21" r:id="rId13"/>
    <sheet name="Seasonality(KD)" sheetId="22" r:id="rId14"/>
    <sheet name="Exp Smooth with Trend(KD)" sheetId="24" r:id="rId15"/>
    <sheet name="Seasonality(CW)" sheetId="25" r:id="rId16"/>
    <sheet name="Exp Smooth with Trend(CW)" sheetId="29" r:id="rId17"/>
    <sheet name="Seasonality(VW)" sheetId="30" r:id="rId18"/>
    <sheet name="Exp Smooth with Trend(VW)" sheetId="31" r:id="rId19"/>
    <sheet name="Sheet1" sheetId="4" r:id="rId20"/>
  </sheets>
  <definedNames>
    <definedName name="solver_adj" localSheetId="4" hidden="1">'Exp Smooth with Trend(CD)'!$B$5,'Exp Smooth with Trend(CD)'!$B$6,'Exp Smooth with Trend(CD)'!$D$12,'Exp Smooth with Trend(CD)'!$E$12</definedName>
    <definedName name="solver_adj" localSheetId="16" hidden="1">'Exp Smooth with Trend(CW)'!$B$5,'Exp Smooth with Trend(CW)'!$B$6,'Exp Smooth with Trend(CW)'!$D$12,'Exp Smooth with Trend(CW)'!$E$12</definedName>
    <definedName name="solver_adj" localSheetId="8" hidden="1">'Exp Smooth with Trend(ED)'!$B$5,'Exp Smooth with Trend(ED)'!$B$6,'Exp Smooth with Trend(ED)'!$D$12,'Exp Smooth with Trend(ED)'!$E$12</definedName>
    <definedName name="solver_adj" localSheetId="2" hidden="1">'Exp Smooth with Trend(Factory)'!$B$5,'Exp Smooth with Trend(Factory)'!$B$6,'Exp Smooth with Trend(Factory)'!$D$12,'Exp Smooth with Trend(Factory)'!$E$12</definedName>
    <definedName name="solver_adj" localSheetId="14" hidden="1">'Exp Smooth with Trend(KD)'!$B$5,'Exp Smooth with Trend(KD)'!$B$6,'Exp Smooth with Trend(KD)'!$D$12,'Exp Smooth with Trend(KD)'!$E$12</definedName>
    <definedName name="solver_adj" localSheetId="10" hidden="1">'Exp Smooth with Trend(RD)'!$B$5,'Exp Smooth with Trend(RD)'!$B$6,'Exp Smooth with Trend(RD)'!$D$12,'Exp Smooth with Trend(RD)'!$E$12</definedName>
    <definedName name="solver_adj" localSheetId="6" hidden="1">'Exp Smooth with Trend(VD)'!$B$5,'Exp Smooth with Trend(VD)'!$B$6,'Exp Smooth with Trend(VD)'!$D$12,'Exp Smooth with Trend(VD)'!$E$12</definedName>
    <definedName name="solver_adj" localSheetId="12" hidden="1">'Exp Smooth with Trend(VID)'!$B$5,'Exp Smooth with Trend(VID)'!$B$6,'Exp Smooth with Trend(VID)'!$D$12,'Exp Smooth with Trend(VID)'!$E$12</definedName>
    <definedName name="solver_adj" localSheetId="18" hidden="1">'Exp Smooth with Trend(VW)'!$B$5,'Exp Smooth with Trend(VW)'!$B$6,'Exp Smooth with Trend(VW)'!$D$12,'Exp Smooth with Trend(VW)'!$E$12</definedName>
    <definedName name="solver_cvg" localSheetId="4" hidden="1">0.0001</definedName>
    <definedName name="solver_cvg" localSheetId="16" hidden="1">0.0001</definedName>
    <definedName name="solver_cvg" localSheetId="8" hidden="1">0.0001</definedName>
    <definedName name="solver_cvg" localSheetId="2" hidden="1">0.0001</definedName>
    <definedName name="solver_cvg" localSheetId="14" hidden="1">0.0001</definedName>
    <definedName name="solver_cvg" localSheetId="10" hidden="1">0.0001</definedName>
    <definedName name="solver_cvg" localSheetId="6" hidden="1">0.0001</definedName>
    <definedName name="solver_cvg" localSheetId="12" hidden="1">0.0001</definedName>
    <definedName name="solver_cvg" localSheetId="18" hidden="1">0.0001</definedName>
    <definedName name="solver_drv" localSheetId="4" hidden="1">2</definedName>
    <definedName name="solver_drv" localSheetId="16" hidden="1">2</definedName>
    <definedName name="solver_drv" localSheetId="8" hidden="1">2</definedName>
    <definedName name="solver_drv" localSheetId="2" hidden="1">2</definedName>
    <definedName name="solver_drv" localSheetId="14" hidden="1">2</definedName>
    <definedName name="solver_drv" localSheetId="10" hidden="1">2</definedName>
    <definedName name="solver_drv" localSheetId="6" hidden="1">2</definedName>
    <definedName name="solver_drv" localSheetId="12" hidden="1">2</definedName>
    <definedName name="solver_drv" localSheetId="18" hidden="1">2</definedName>
    <definedName name="solver_eng" localSheetId="4" hidden="1">1</definedName>
    <definedName name="solver_eng" localSheetId="16" hidden="1">1</definedName>
    <definedName name="solver_eng" localSheetId="8" hidden="1">1</definedName>
    <definedName name="solver_eng" localSheetId="2" hidden="1">1</definedName>
    <definedName name="solver_eng" localSheetId="14" hidden="1">1</definedName>
    <definedName name="solver_eng" localSheetId="10" hidden="1">1</definedName>
    <definedName name="solver_eng" localSheetId="6" hidden="1">1</definedName>
    <definedName name="solver_eng" localSheetId="12" hidden="1">1</definedName>
    <definedName name="solver_eng" localSheetId="18" hidden="1">1</definedName>
    <definedName name="solver_est" localSheetId="4" hidden="1">1</definedName>
    <definedName name="solver_est" localSheetId="16" hidden="1">1</definedName>
    <definedName name="solver_est" localSheetId="8" hidden="1">1</definedName>
    <definedName name="solver_est" localSheetId="2" hidden="1">1</definedName>
    <definedName name="solver_est" localSheetId="14" hidden="1">1</definedName>
    <definedName name="solver_est" localSheetId="10" hidden="1">1</definedName>
    <definedName name="solver_est" localSheetId="6" hidden="1">1</definedName>
    <definedName name="solver_est" localSheetId="12" hidden="1">1</definedName>
    <definedName name="solver_est" localSheetId="18" hidden="1">1</definedName>
    <definedName name="solver_itr" localSheetId="4" hidden="1">2147483647</definedName>
    <definedName name="solver_itr" localSheetId="16" hidden="1">2147483647</definedName>
    <definedName name="solver_itr" localSheetId="8" hidden="1">2147483647</definedName>
    <definedName name="solver_itr" localSheetId="2" hidden="1">2147483647</definedName>
    <definedName name="solver_itr" localSheetId="14" hidden="1">2147483647</definedName>
    <definedName name="solver_itr" localSheetId="10" hidden="1">2147483647</definedName>
    <definedName name="solver_itr" localSheetId="6" hidden="1">2147483647</definedName>
    <definedName name="solver_itr" localSheetId="12" hidden="1">2147483647</definedName>
    <definedName name="solver_itr" localSheetId="18" hidden="1">2147483647</definedName>
    <definedName name="solver_lhs1" localSheetId="4" hidden="1">'Exp Smooth with Trend(CD)'!$B$5</definedName>
    <definedName name="solver_lhs1" localSheetId="16" hidden="1">'Exp Smooth with Trend(CW)'!$B$5</definedName>
    <definedName name="solver_lhs1" localSheetId="8" hidden="1">'Exp Smooth with Trend(ED)'!$B$5</definedName>
    <definedName name="solver_lhs1" localSheetId="2" hidden="1">'Exp Smooth with Trend(Factory)'!$B$5</definedName>
    <definedName name="solver_lhs1" localSheetId="14" hidden="1">'Exp Smooth with Trend(KD)'!$B$5</definedName>
    <definedName name="solver_lhs1" localSheetId="10" hidden="1">'Exp Smooth with Trend(RD)'!$B$5</definedName>
    <definedName name="solver_lhs1" localSheetId="6" hidden="1">'Exp Smooth with Trend(VD)'!$B$5</definedName>
    <definedName name="solver_lhs1" localSheetId="12" hidden="1">'Exp Smooth with Trend(VID)'!$B$5</definedName>
    <definedName name="solver_lhs1" localSheetId="18" hidden="1">'Exp Smooth with Trend(VW)'!$B$5</definedName>
    <definedName name="solver_lhs2" localSheetId="4" hidden="1">'Exp Smooth with Trend(CD)'!$B$6</definedName>
    <definedName name="solver_lhs2" localSheetId="16" hidden="1">'Exp Smooth with Trend(CW)'!$B$6</definedName>
    <definedName name="solver_lhs2" localSheetId="8" hidden="1">'Exp Smooth with Trend(ED)'!$B$6</definedName>
    <definedName name="solver_lhs2" localSheetId="2" hidden="1">'Exp Smooth with Trend(Factory)'!$B$6</definedName>
    <definedName name="solver_lhs2" localSheetId="14" hidden="1">'Exp Smooth with Trend(KD)'!$B$6</definedName>
    <definedName name="solver_lhs2" localSheetId="10" hidden="1">'Exp Smooth with Trend(RD)'!$B$6</definedName>
    <definedName name="solver_lhs2" localSheetId="6" hidden="1">'Exp Smooth with Trend(VD)'!$B$6</definedName>
    <definedName name="solver_lhs2" localSheetId="12" hidden="1">'Exp Smooth with Trend(VID)'!$B$6</definedName>
    <definedName name="solver_lhs2" localSheetId="18" hidden="1">'Exp Smooth with Trend(VW)'!$B$6</definedName>
    <definedName name="solver_lhs3" localSheetId="4" hidden="1">'Exp Smooth with Trend(CD)'!$F$12</definedName>
    <definedName name="solver_lhs3" localSheetId="16" hidden="1">'Exp Smooth with Trend(CW)'!$F$12</definedName>
    <definedName name="solver_lhs3" localSheetId="8" hidden="1">'Exp Smooth with Trend(ED)'!$F$12</definedName>
    <definedName name="solver_lhs3" localSheetId="2" hidden="1">'Exp Smooth with Trend(Factory)'!$F$12</definedName>
    <definedName name="solver_lhs3" localSheetId="14" hidden="1">'Exp Smooth with Trend(KD)'!$F$12</definedName>
    <definedName name="solver_lhs3" localSheetId="10" hidden="1">'Exp Smooth with Trend(RD)'!$F$12</definedName>
    <definedName name="solver_lhs3" localSheetId="6" hidden="1">'Exp Smooth with Trend(VD)'!$F$12</definedName>
    <definedName name="solver_lhs3" localSheetId="12" hidden="1">'Exp Smooth with Trend(VID)'!$F$12</definedName>
    <definedName name="solver_lhs3" localSheetId="18" hidden="1">'Exp Smooth with Trend(VW)'!$F$12</definedName>
    <definedName name="solver_mip" localSheetId="4" hidden="1">2147483647</definedName>
    <definedName name="solver_mip" localSheetId="16" hidden="1">2147483647</definedName>
    <definedName name="solver_mip" localSheetId="8" hidden="1">2147483647</definedName>
    <definedName name="solver_mip" localSheetId="2" hidden="1">2147483647</definedName>
    <definedName name="solver_mip" localSheetId="14" hidden="1">2147483647</definedName>
    <definedName name="solver_mip" localSheetId="10" hidden="1">2147483647</definedName>
    <definedName name="solver_mip" localSheetId="6" hidden="1">2147483647</definedName>
    <definedName name="solver_mip" localSheetId="12" hidden="1">2147483647</definedName>
    <definedName name="solver_mip" localSheetId="18" hidden="1">2147483647</definedName>
    <definedName name="solver_mni" localSheetId="4" hidden="1">30</definedName>
    <definedName name="solver_mni" localSheetId="16" hidden="1">30</definedName>
    <definedName name="solver_mni" localSheetId="8" hidden="1">30</definedName>
    <definedName name="solver_mni" localSheetId="2" hidden="1">30</definedName>
    <definedName name="solver_mni" localSheetId="14" hidden="1">30</definedName>
    <definedName name="solver_mni" localSheetId="10" hidden="1">30</definedName>
    <definedName name="solver_mni" localSheetId="6" hidden="1">30</definedName>
    <definedName name="solver_mni" localSheetId="12" hidden="1">30</definedName>
    <definedName name="solver_mni" localSheetId="18" hidden="1">30</definedName>
    <definedName name="solver_mrt" localSheetId="4" hidden="1">0.075</definedName>
    <definedName name="solver_mrt" localSheetId="16" hidden="1">0.075</definedName>
    <definedName name="solver_mrt" localSheetId="8" hidden="1">0.075</definedName>
    <definedName name="solver_mrt" localSheetId="2" hidden="1">0.075</definedName>
    <definedName name="solver_mrt" localSheetId="14" hidden="1">0.075</definedName>
    <definedName name="solver_mrt" localSheetId="10" hidden="1">0.075</definedName>
    <definedName name="solver_mrt" localSheetId="6" hidden="1">0.075</definedName>
    <definedName name="solver_mrt" localSheetId="12" hidden="1">0.075</definedName>
    <definedName name="solver_mrt" localSheetId="18" hidden="1">0.075</definedName>
    <definedName name="solver_msl" localSheetId="4" hidden="1">2</definedName>
    <definedName name="solver_msl" localSheetId="16" hidden="1">2</definedName>
    <definedName name="solver_msl" localSheetId="8" hidden="1">2</definedName>
    <definedName name="solver_msl" localSheetId="2" hidden="1">2</definedName>
    <definedName name="solver_msl" localSheetId="14" hidden="1">2</definedName>
    <definedName name="solver_msl" localSheetId="10" hidden="1">2</definedName>
    <definedName name="solver_msl" localSheetId="6" hidden="1">2</definedName>
    <definedName name="solver_msl" localSheetId="12" hidden="1">2</definedName>
    <definedName name="solver_msl" localSheetId="18" hidden="1">2</definedName>
    <definedName name="solver_neg" localSheetId="4" hidden="1">1</definedName>
    <definedName name="solver_neg" localSheetId="16" hidden="1">1</definedName>
    <definedName name="solver_neg" localSheetId="8" hidden="1">1</definedName>
    <definedName name="solver_neg" localSheetId="2" hidden="1">1</definedName>
    <definedName name="solver_neg" localSheetId="14" hidden="1">1</definedName>
    <definedName name="solver_neg" localSheetId="10" hidden="1">1</definedName>
    <definedName name="solver_neg" localSheetId="6" hidden="1">1</definedName>
    <definedName name="solver_neg" localSheetId="12" hidden="1">1</definedName>
    <definedName name="solver_neg" localSheetId="18" hidden="1">1</definedName>
    <definedName name="solver_nod" localSheetId="4" hidden="1">2147483647</definedName>
    <definedName name="solver_nod" localSheetId="16" hidden="1">2147483647</definedName>
    <definedName name="solver_nod" localSheetId="8" hidden="1">2147483647</definedName>
    <definedName name="solver_nod" localSheetId="2" hidden="1">2147483647</definedName>
    <definedName name="solver_nod" localSheetId="14" hidden="1">2147483647</definedName>
    <definedName name="solver_nod" localSheetId="10" hidden="1">2147483647</definedName>
    <definedName name="solver_nod" localSheetId="6" hidden="1">2147483647</definedName>
    <definedName name="solver_nod" localSheetId="12" hidden="1">2147483647</definedName>
    <definedName name="solver_nod" localSheetId="18" hidden="1">2147483647</definedName>
    <definedName name="solver_num" localSheetId="4" hidden="1">3</definedName>
    <definedName name="solver_num" localSheetId="16" hidden="1">3</definedName>
    <definedName name="solver_num" localSheetId="8" hidden="1">3</definedName>
    <definedName name="solver_num" localSheetId="2" hidden="1">3</definedName>
    <definedName name="solver_num" localSheetId="14" hidden="1">3</definedName>
    <definedName name="solver_num" localSheetId="10" hidden="1">3</definedName>
    <definedName name="solver_num" localSheetId="6" hidden="1">3</definedName>
    <definedName name="solver_num" localSheetId="12" hidden="1">3</definedName>
    <definedName name="solver_num" localSheetId="18" hidden="1">3</definedName>
    <definedName name="solver_nwt" localSheetId="4" hidden="1">1</definedName>
    <definedName name="solver_nwt" localSheetId="16" hidden="1">1</definedName>
    <definedName name="solver_nwt" localSheetId="8" hidden="1">1</definedName>
    <definedName name="solver_nwt" localSheetId="2" hidden="1">1</definedName>
    <definedName name="solver_nwt" localSheetId="14" hidden="1">1</definedName>
    <definedName name="solver_nwt" localSheetId="10" hidden="1">1</definedName>
    <definedName name="solver_nwt" localSheetId="6" hidden="1">1</definedName>
    <definedName name="solver_nwt" localSheetId="12" hidden="1">1</definedName>
    <definedName name="solver_nwt" localSheetId="18" hidden="1">1</definedName>
    <definedName name="solver_opt" localSheetId="4" hidden="1">'Exp Smooth with Trend(CD)'!$J$25</definedName>
    <definedName name="solver_opt" localSheetId="16" hidden="1">'Exp Smooth with Trend(CW)'!$J$25</definedName>
    <definedName name="solver_opt" localSheetId="8" hidden="1">'Exp Smooth with Trend(ED)'!$J$25</definedName>
    <definedName name="solver_opt" localSheetId="2" hidden="1">'Exp Smooth with Trend(Factory)'!$J$25</definedName>
    <definedName name="solver_opt" localSheetId="14" hidden="1">'Exp Smooth with Trend(KD)'!$J$25</definedName>
    <definedName name="solver_opt" localSheetId="10" hidden="1">'Exp Smooth with Trend(RD)'!$J$25</definedName>
    <definedName name="solver_opt" localSheetId="6" hidden="1">'Exp Smooth with Trend(VD)'!$J$25</definedName>
    <definedName name="solver_opt" localSheetId="12" hidden="1">'Exp Smooth with Trend(VID)'!$J$25</definedName>
    <definedName name="solver_opt" localSheetId="18" hidden="1">'Exp Smooth with Trend(VW)'!$J$25</definedName>
    <definedName name="solver_pre" localSheetId="4" hidden="1">0.000001</definedName>
    <definedName name="solver_pre" localSheetId="16" hidden="1">0.000001</definedName>
    <definedName name="solver_pre" localSheetId="8" hidden="1">0.000001</definedName>
    <definedName name="solver_pre" localSheetId="2" hidden="1">0.000001</definedName>
    <definedName name="solver_pre" localSheetId="14" hidden="1">0.000001</definedName>
    <definedName name="solver_pre" localSheetId="10" hidden="1">0.000001</definedName>
    <definedName name="solver_pre" localSheetId="6" hidden="1">0.000001</definedName>
    <definedName name="solver_pre" localSheetId="12" hidden="1">0.000001</definedName>
    <definedName name="solver_pre" localSheetId="18" hidden="1">0.000001</definedName>
    <definedName name="solver_rbv" localSheetId="4" hidden="1">2</definedName>
    <definedName name="solver_rbv" localSheetId="16" hidden="1">2</definedName>
    <definedName name="solver_rbv" localSheetId="8" hidden="1">2</definedName>
    <definedName name="solver_rbv" localSheetId="2" hidden="1">2</definedName>
    <definedName name="solver_rbv" localSheetId="14" hidden="1">2</definedName>
    <definedName name="solver_rbv" localSheetId="10" hidden="1">2</definedName>
    <definedName name="solver_rbv" localSheetId="6" hidden="1">2</definedName>
    <definedName name="solver_rbv" localSheetId="12" hidden="1">2</definedName>
    <definedName name="solver_rbv" localSheetId="18" hidden="1">2</definedName>
    <definedName name="solver_rel1" localSheetId="4" hidden="1">1</definedName>
    <definedName name="solver_rel1" localSheetId="16" hidden="1">1</definedName>
    <definedName name="solver_rel1" localSheetId="8" hidden="1">1</definedName>
    <definedName name="solver_rel1" localSheetId="2" hidden="1">1</definedName>
    <definedName name="solver_rel1" localSheetId="14" hidden="1">1</definedName>
    <definedName name="solver_rel1" localSheetId="10" hidden="1">1</definedName>
    <definedName name="solver_rel1" localSheetId="6" hidden="1">1</definedName>
    <definedName name="solver_rel1" localSheetId="12" hidden="1">1</definedName>
    <definedName name="solver_rel1" localSheetId="18" hidden="1">1</definedName>
    <definedName name="solver_rel2" localSheetId="4" hidden="1">1</definedName>
    <definedName name="solver_rel2" localSheetId="16" hidden="1">1</definedName>
    <definedName name="solver_rel2" localSheetId="8" hidden="1">1</definedName>
    <definedName name="solver_rel2" localSheetId="2" hidden="1">1</definedName>
    <definedName name="solver_rel2" localSheetId="14" hidden="1">1</definedName>
    <definedName name="solver_rel2" localSheetId="10" hidden="1">1</definedName>
    <definedName name="solver_rel2" localSheetId="6" hidden="1">1</definedName>
    <definedName name="solver_rel2" localSheetId="12" hidden="1">1</definedName>
    <definedName name="solver_rel2" localSheetId="18" hidden="1">1</definedName>
    <definedName name="solver_rel3" localSheetId="4" hidden="1">1</definedName>
    <definedName name="solver_rel3" localSheetId="16" hidden="1">1</definedName>
    <definedName name="solver_rel3" localSheetId="8" hidden="1">1</definedName>
    <definedName name="solver_rel3" localSheetId="2" hidden="1">1</definedName>
    <definedName name="solver_rel3" localSheetId="14" hidden="1">1</definedName>
    <definedName name="solver_rel3" localSheetId="10" hidden="1">1</definedName>
    <definedName name="solver_rel3" localSheetId="6" hidden="1">1</definedName>
    <definedName name="solver_rel3" localSheetId="12" hidden="1">1</definedName>
    <definedName name="solver_rel3" localSheetId="18" hidden="1">1</definedName>
    <definedName name="solver_rhs1" localSheetId="4" hidden="1">1</definedName>
    <definedName name="solver_rhs1" localSheetId="16" hidden="1">1</definedName>
    <definedName name="solver_rhs1" localSheetId="8" hidden="1">1</definedName>
    <definedName name="solver_rhs1" localSheetId="2" hidden="1">1</definedName>
    <definedName name="solver_rhs1" localSheetId="14" hidden="1">1</definedName>
    <definedName name="solver_rhs1" localSheetId="10" hidden="1">1</definedName>
    <definedName name="solver_rhs1" localSheetId="6" hidden="1">1</definedName>
    <definedName name="solver_rhs1" localSheetId="12" hidden="1">1</definedName>
    <definedName name="solver_rhs1" localSheetId="18" hidden="1">1</definedName>
    <definedName name="solver_rhs2" localSheetId="4" hidden="1">1</definedName>
    <definedName name="solver_rhs2" localSheetId="16" hidden="1">1</definedName>
    <definedName name="solver_rhs2" localSheetId="8" hidden="1">1</definedName>
    <definedName name="solver_rhs2" localSheetId="2" hidden="1">1</definedName>
    <definedName name="solver_rhs2" localSheetId="14" hidden="1">1</definedName>
    <definedName name="solver_rhs2" localSheetId="10" hidden="1">1</definedName>
    <definedName name="solver_rhs2" localSheetId="6" hidden="1">1</definedName>
    <definedName name="solver_rhs2" localSheetId="12" hidden="1">1</definedName>
    <definedName name="solver_rhs2" localSheetId="18" hidden="1">1</definedName>
    <definedName name="solver_rhs3" localSheetId="4" hidden="1">'Exp Smooth with Trend(CD)'!$B$12</definedName>
    <definedName name="solver_rhs3" localSheetId="16" hidden="1">'Exp Smooth with Trend(CW)'!$B$12</definedName>
    <definedName name="solver_rhs3" localSheetId="8" hidden="1">'Exp Smooth with Trend(ED)'!$B$12</definedName>
    <definedName name="solver_rhs3" localSheetId="2" hidden="1">'Exp Smooth with Trend(Factory)'!$B$12</definedName>
    <definedName name="solver_rhs3" localSheetId="14" hidden="1">'Exp Smooth with Trend(KD)'!$B$12</definedName>
    <definedName name="solver_rhs3" localSheetId="10" hidden="1">'Exp Smooth with Trend(RD)'!$B$12</definedName>
    <definedName name="solver_rhs3" localSheetId="6" hidden="1">'Exp Smooth with Trend(VD)'!$B$12</definedName>
    <definedName name="solver_rhs3" localSheetId="12" hidden="1">'Exp Smooth with Trend(VID)'!$B$12</definedName>
    <definedName name="solver_rhs3" localSheetId="18" hidden="1">'Exp Smooth with Trend(VW)'!$B$12</definedName>
    <definedName name="solver_rlx" localSheetId="4" hidden="1">2</definedName>
    <definedName name="solver_rlx" localSheetId="16" hidden="1">2</definedName>
    <definedName name="solver_rlx" localSheetId="8" hidden="1">2</definedName>
    <definedName name="solver_rlx" localSheetId="2" hidden="1">2</definedName>
    <definedName name="solver_rlx" localSheetId="14" hidden="1">2</definedName>
    <definedName name="solver_rlx" localSheetId="10" hidden="1">2</definedName>
    <definedName name="solver_rlx" localSheetId="6" hidden="1">2</definedName>
    <definedName name="solver_rlx" localSheetId="12" hidden="1">2</definedName>
    <definedName name="solver_rlx" localSheetId="18" hidden="1">2</definedName>
    <definedName name="solver_rsd" localSheetId="4" hidden="1">0</definedName>
    <definedName name="solver_rsd" localSheetId="16" hidden="1">0</definedName>
    <definedName name="solver_rsd" localSheetId="8" hidden="1">0</definedName>
    <definedName name="solver_rsd" localSheetId="2" hidden="1">0</definedName>
    <definedName name="solver_rsd" localSheetId="14" hidden="1">0</definedName>
    <definedName name="solver_rsd" localSheetId="10" hidden="1">0</definedName>
    <definedName name="solver_rsd" localSheetId="6" hidden="1">0</definedName>
    <definedName name="solver_rsd" localSheetId="12" hidden="1">0</definedName>
    <definedName name="solver_rsd" localSheetId="18" hidden="1">0</definedName>
    <definedName name="solver_scl" localSheetId="4" hidden="1">2</definedName>
    <definedName name="solver_scl" localSheetId="16" hidden="1">2</definedName>
    <definedName name="solver_scl" localSheetId="8" hidden="1">2</definedName>
    <definedName name="solver_scl" localSheetId="2" hidden="1">2</definedName>
    <definedName name="solver_scl" localSheetId="14" hidden="1">2</definedName>
    <definedName name="solver_scl" localSheetId="10" hidden="1">2</definedName>
    <definedName name="solver_scl" localSheetId="6" hidden="1">2</definedName>
    <definedName name="solver_scl" localSheetId="12" hidden="1">2</definedName>
    <definedName name="solver_scl" localSheetId="18" hidden="1">2</definedName>
    <definedName name="solver_sho" localSheetId="4" hidden="1">2</definedName>
    <definedName name="solver_sho" localSheetId="16" hidden="1">2</definedName>
    <definedName name="solver_sho" localSheetId="8" hidden="1">2</definedName>
    <definedName name="solver_sho" localSheetId="2" hidden="1">2</definedName>
    <definedName name="solver_sho" localSheetId="14" hidden="1">2</definedName>
    <definedName name="solver_sho" localSheetId="10" hidden="1">2</definedName>
    <definedName name="solver_sho" localSheetId="6" hidden="1">2</definedName>
    <definedName name="solver_sho" localSheetId="12" hidden="1">2</definedName>
    <definedName name="solver_sho" localSheetId="18" hidden="1">2</definedName>
    <definedName name="solver_ssz" localSheetId="4" hidden="1">100</definedName>
    <definedName name="solver_ssz" localSheetId="16" hidden="1">100</definedName>
    <definedName name="solver_ssz" localSheetId="8" hidden="1">100</definedName>
    <definedName name="solver_ssz" localSheetId="2" hidden="1">100</definedName>
    <definedName name="solver_ssz" localSheetId="14" hidden="1">100</definedName>
    <definedName name="solver_ssz" localSheetId="10" hidden="1">100</definedName>
    <definedName name="solver_ssz" localSheetId="6" hidden="1">100</definedName>
    <definedName name="solver_ssz" localSheetId="12" hidden="1">100</definedName>
    <definedName name="solver_ssz" localSheetId="18" hidden="1">100</definedName>
    <definedName name="solver_tim" localSheetId="4" hidden="1">2147483647</definedName>
    <definedName name="solver_tim" localSheetId="16" hidden="1">2147483647</definedName>
    <definedName name="solver_tim" localSheetId="8" hidden="1">2147483647</definedName>
    <definedName name="solver_tim" localSheetId="2" hidden="1">2147483647</definedName>
    <definedName name="solver_tim" localSheetId="14" hidden="1">2147483647</definedName>
    <definedName name="solver_tim" localSheetId="10" hidden="1">2147483647</definedName>
    <definedName name="solver_tim" localSheetId="6" hidden="1">2147483647</definedName>
    <definedName name="solver_tim" localSheetId="12" hidden="1">2147483647</definedName>
    <definedName name="solver_tim" localSheetId="18" hidden="1">2147483647</definedName>
    <definedName name="solver_tol" localSheetId="4" hidden="1">0.01</definedName>
    <definedName name="solver_tol" localSheetId="16" hidden="1">0.01</definedName>
    <definedName name="solver_tol" localSheetId="8" hidden="1">0.01</definedName>
    <definedName name="solver_tol" localSheetId="2" hidden="1">0.01</definedName>
    <definedName name="solver_tol" localSheetId="14" hidden="1">0.01</definedName>
    <definedName name="solver_tol" localSheetId="10" hidden="1">0.01</definedName>
    <definedName name="solver_tol" localSheetId="6" hidden="1">0.01</definedName>
    <definedName name="solver_tol" localSheetId="12" hidden="1">0.01</definedName>
    <definedName name="solver_tol" localSheetId="18" hidden="1">0.01</definedName>
    <definedName name="solver_typ" localSheetId="4" hidden="1">2</definedName>
    <definedName name="solver_typ" localSheetId="16" hidden="1">2</definedName>
    <definedName name="solver_typ" localSheetId="8" hidden="1">2</definedName>
    <definedName name="solver_typ" localSheetId="2" hidden="1">2</definedName>
    <definedName name="solver_typ" localSheetId="14" hidden="1">2</definedName>
    <definedName name="solver_typ" localSheetId="10" hidden="1">2</definedName>
    <definedName name="solver_typ" localSheetId="6" hidden="1">2</definedName>
    <definedName name="solver_typ" localSheetId="12" hidden="1">2</definedName>
    <definedName name="solver_typ" localSheetId="18" hidden="1">2</definedName>
    <definedName name="solver_val" localSheetId="4" hidden="1">0</definedName>
    <definedName name="solver_val" localSheetId="16" hidden="1">0</definedName>
    <definedName name="solver_val" localSheetId="8" hidden="1">0</definedName>
    <definedName name="solver_val" localSheetId="2" hidden="1">0</definedName>
    <definedName name="solver_val" localSheetId="14" hidden="1">0</definedName>
    <definedName name="solver_val" localSheetId="10" hidden="1">0</definedName>
    <definedName name="solver_val" localSheetId="6" hidden="1">0</definedName>
    <definedName name="solver_val" localSheetId="12" hidden="1">0</definedName>
    <definedName name="solver_val" localSheetId="18" hidden="1">0</definedName>
    <definedName name="solver_ver" localSheetId="4" hidden="1">3</definedName>
    <definedName name="solver_ver" localSheetId="16" hidden="1">3</definedName>
    <definedName name="solver_ver" localSheetId="8" hidden="1">3</definedName>
    <definedName name="solver_ver" localSheetId="2" hidden="1">3</definedName>
    <definedName name="solver_ver" localSheetId="14" hidden="1">3</definedName>
    <definedName name="solver_ver" localSheetId="10" hidden="1">3</definedName>
    <definedName name="solver_ver" localSheetId="6" hidden="1">3</definedName>
    <definedName name="solver_ver" localSheetId="12" hidden="1">3</definedName>
    <definedName name="solver_ver" localSheetId="18"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8" i="30" l="1"/>
  <c r="Q17" i="30"/>
  <c r="Q16" i="30"/>
  <c r="C17" i="30"/>
  <c r="D17" i="30"/>
  <c r="E17" i="30"/>
  <c r="F17" i="30"/>
  <c r="G17" i="30"/>
  <c r="H17" i="30"/>
  <c r="I17" i="30"/>
  <c r="J17" i="30"/>
  <c r="K17" i="30"/>
  <c r="L17" i="30"/>
  <c r="B17" i="30"/>
  <c r="Q18" i="25"/>
  <c r="Q17" i="25"/>
  <c r="Q16" i="25"/>
  <c r="C17" i="25"/>
  <c r="D17" i="25"/>
  <c r="E17" i="25"/>
  <c r="F17" i="25"/>
  <c r="G17" i="25"/>
  <c r="H17" i="25"/>
  <c r="I17" i="25"/>
  <c r="J17" i="25"/>
  <c r="K17" i="25"/>
  <c r="L17" i="25"/>
  <c r="B17" i="25"/>
  <c r="Q18" i="22"/>
  <c r="Q17" i="22"/>
  <c r="Q16" i="22"/>
  <c r="C17" i="22"/>
  <c r="D17" i="22"/>
  <c r="E17" i="22"/>
  <c r="F17" i="22"/>
  <c r="G17" i="22"/>
  <c r="H17" i="22"/>
  <c r="I17" i="22"/>
  <c r="J17" i="22"/>
  <c r="K17" i="22"/>
  <c r="L17" i="22"/>
  <c r="B17" i="22"/>
  <c r="Q18" i="16"/>
  <c r="Q17" i="16"/>
  <c r="Q16" i="16"/>
  <c r="C17" i="16"/>
  <c r="D17" i="16"/>
  <c r="E17" i="16"/>
  <c r="F17" i="16"/>
  <c r="G17" i="16"/>
  <c r="H17" i="16"/>
  <c r="I17" i="16"/>
  <c r="J17" i="16"/>
  <c r="K17" i="16"/>
  <c r="L17" i="16"/>
  <c r="B17" i="16"/>
  <c r="Q18" i="14"/>
  <c r="Q17" i="14"/>
  <c r="Q16" i="14"/>
  <c r="C17" i="14"/>
  <c r="D17" i="14"/>
  <c r="E17" i="14"/>
  <c r="F17" i="14"/>
  <c r="G17" i="14"/>
  <c r="H17" i="14"/>
  <c r="I17" i="14"/>
  <c r="J17" i="14"/>
  <c r="K17" i="14"/>
  <c r="L17" i="14"/>
  <c r="B17" i="14"/>
  <c r="Q18" i="11"/>
  <c r="Q17" i="11"/>
  <c r="Q16" i="11"/>
  <c r="C17" i="11"/>
  <c r="D17" i="11"/>
  <c r="E17" i="11"/>
  <c r="F17" i="11"/>
  <c r="G17" i="11"/>
  <c r="H17" i="11"/>
  <c r="I17" i="11"/>
  <c r="J17" i="11"/>
  <c r="K17" i="11"/>
  <c r="L17" i="11"/>
  <c r="B17" i="11"/>
  <c r="Q18" i="9"/>
  <c r="Q17" i="9"/>
  <c r="Q16" i="9"/>
  <c r="C17" i="9"/>
  <c r="D17" i="9"/>
  <c r="E17" i="9"/>
  <c r="F17" i="9"/>
  <c r="G17" i="9"/>
  <c r="H17" i="9"/>
  <c r="I17" i="9"/>
  <c r="J17" i="9"/>
  <c r="K17" i="9"/>
  <c r="L17" i="9"/>
  <c r="B17" i="9"/>
  <c r="Q18" i="7"/>
  <c r="Q17" i="7"/>
  <c r="Q16" i="7"/>
  <c r="C17" i="7"/>
  <c r="D17" i="7"/>
  <c r="E17" i="7"/>
  <c r="F17" i="7"/>
  <c r="G17" i="7"/>
  <c r="H17" i="7"/>
  <c r="I17" i="7"/>
  <c r="J17" i="7"/>
  <c r="K17" i="7"/>
  <c r="L17" i="7"/>
  <c r="B17" i="7"/>
  <c r="O4" i="5"/>
  <c r="C17" i="5"/>
  <c r="D17" i="5"/>
  <c r="E17" i="5"/>
  <c r="F17" i="5"/>
  <c r="G17" i="5"/>
  <c r="H17" i="5"/>
  <c r="I17" i="5"/>
  <c r="J17" i="5"/>
  <c r="K17" i="5"/>
  <c r="L17" i="5"/>
  <c r="B17" i="5"/>
  <c r="N4" i="5"/>
  <c r="C21" i="30"/>
  <c r="C22" i="30"/>
  <c r="C23" i="30"/>
  <c r="C24" i="30"/>
  <c r="C25" i="30"/>
  <c r="C26" i="30"/>
  <c r="C27" i="30"/>
  <c r="C28" i="30"/>
  <c r="C29" i="30"/>
  <c r="C30" i="30"/>
  <c r="C31" i="30"/>
  <c r="C32" i="30"/>
  <c r="B12" i="31"/>
  <c r="B13" i="31"/>
  <c r="B14" i="31"/>
  <c r="B15" i="31"/>
  <c r="B16" i="31"/>
  <c r="B17" i="31"/>
  <c r="B18" i="31"/>
  <c r="B19" i="31"/>
  <c r="B20" i="31"/>
  <c r="B21" i="31"/>
  <c r="B22" i="31"/>
  <c r="F12" i="31"/>
  <c r="C6" i="31"/>
  <c r="C5" i="31"/>
  <c r="L4" i="30"/>
  <c r="L5" i="30"/>
  <c r="L6" i="30"/>
  <c r="L7" i="30"/>
  <c r="L8" i="30"/>
  <c r="L18" i="30" s="1"/>
  <c r="L9" i="30"/>
  <c r="L10" i="30"/>
  <c r="L11" i="30"/>
  <c r="L12" i="30"/>
  <c r="L13" i="30"/>
  <c r="L14" i="30"/>
  <c r="L15" i="30"/>
  <c r="K4" i="30"/>
  <c r="K5" i="30"/>
  <c r="K6" i="30"/>
  <c r="K7" i="30"/>
  <c r="K8" i="30"/>
  <c r="K9" i="30"/>
  <c r="K10" i="30"/>
  <c r="K18" i="30" s="1"/>
  <c r="K11" i="30"/>
  <c r="K12" i="30"/>
  <c r="K13" i="30"/>
  <c r="K14" i="30"/>
  <c r="K15" i="30"/>
  <c r="J4" i="30"/>
  <c r="J5" i="30"/>
  <c r="J6" i="30"/>
  <c r="J7" i="30"/>
  <c r="J8" i="30"/>
  <c r="J9" i="30"/>
  <c r="J10" i="30"/>
  <c r="J11" i="30"/>
  <c r="J18" i="30" s="1"/>
  <c r="J12" i="30"/>
  <c r="J13" i="30"/>
  <c r="J14" i="30"/>
  <c r="J15" i="30"/>
  <c r="I4" i="30"/>
  <c r="I5" i="30"/>
  <c r="I6" i="30"/>
  <c r="I7" i="30"/>
  <c r="I8" i="30"/>
  <c r="I18" i="30" s="1"/>
  <c r="I9" i="30"/>
  <c r="I10" i="30"/>
  <c r="I11" i="30"/>
  <c r="I12" i="30"/>
  <c r="I13" i="30"/>
  <c r="I14" i="30"/>
  <c r="I15" i="30"/>
  <c r="H4" i="30"/>
  <c r="H5" i="30"/>
  <c r="H6" i="30"/>
  <c r="H7" i="30"/>
  <c r="N7" i="30" s="1"/>
  <c r="H8" i="30"/>
  <c r="H9" i="30"/>
  <c r="H10" i="30"/>
  <c r="H11" i="30"/>
  <c r="H12" i="30"/>
  <c r="H13" i="30"/>
  <c r="H14" i="30"/>
  <c r="H15" i="30"/>
  <c r="N15" i="30" s="1"/>
  <c r="G4" i="30"/>
  <c r="G5" i="30"/>
  <c r="G6" i="30"/>
  <c r="G7" i="30"/>
  <c r="G8" i="30"/>
  <c r="G9" i="30"/>
  <c r="G10" i="30"/>
  <c r="G11" i="30"/>
  <c r="G12" i="30"/>
  <c r="G13" i="30"/>
  <c r="G14" i="30"/>
  <c r="G15" i="30"/>
  <c r="F4" i="30"/>
  <c r="F5" i="30"/>
  <c r="F6" i="30"/>
  <c r="F7" i="30"/>
  <c r="F8" i="30"/>
  <c r="F9" i="30"/>
  <c r="F10" i="30"/>
  <c r="F11" i="30"/>
  <c r="F12" i="30"/>
  <c r="N12" i="30" s="1"/>
  <c r="F13" i="30"/>
  <c r="N13" i="30" s="1"/>
  <c r="F14" i="30"/>
  <c r="F15" i="30"/>
  <c r="E4" i="30"/>
  <c r="E5" i="30"/>
  <c r="E6" i="30"/>
  <c r="E7" i="30"/>
  <c r="E8" i="30"/>
  <c r="E9" i="30"/>
  <c r="E10" i="30"/>
  <c r="E11" i="30"/>
  <c r="E12" i="30"/>
  <c r="E13" i="30"/>
  <c r="E14" i="30"/>
  <c r="E15" i="30"/>
  <c r="D4" i="30"/>
  <c r="D5" i="30"/>
  <c r="D6" i="30"/>
  <c r="D7" i="30"/>
  <c r="D8" i="30"/>
  <c r="D9" i="30"/>
  <c r="D10" i="30"/>
  <c r="D11" i="30"/>
  <c r="D12" i="30"/>
  <c r="D13" i="30"/>
  <c r="D14" i="30"/>
  <c r="D15" i="30"/>
  <c r="C4" i="30"/>
  <c r="C5" i="30"/>
  <c r="C6" i="30"/>
  <c r="C7" i="30"/>
  <c r="C8" i="30"/>
  <c r="C9" i="30"/>
  <c r="C10" i="30"/>
  <c r="C18" i="30" s="1"/>
  <c r="C11" i="30"/>
  <c r="C12" i="30"/>
  <c r="C13" i="30"/>
  <c r="C14" i="30"/>
  <c r="C15" i="30"/>
  <c r="B4" i="30"/>
  <c r="B5" i="30"/>
  <c r="B6" i="30"/>
  <c r="B7" i="30"/>
  <c r="B8" i="30"/>
  <c r="B18" i="30" s="1"/>
  <c r="B9" i="30"/>
  <c r="B10" i="30"/>
  <c r="B11" i="30"/>
  <c r="B12" i="30"/>
  <c r="B13" i="30"/>
  <c r="B14" i="30"/>
  <c r="B15" i="30"/>
  <c r="N14" i="30"/>
  <c r="N6" i="30"/>
  <c r="N5" i="30"/>
  <c r="C21" i="25"/>
  <c r="C22" i="25"/>
  <c r="C23" i="25"/>
  <c r="C24" i="25"/>
  <c r="C25" i="25"/>
  <c r="C26" i="25"/>
  <c r="C27" i="25"/>
  <c r="C28" i="25"/>
  <c r="C29" i="25"/>
  <c r="C30" i="25"/>
  <c r="C31" i="25"/>
  <c r="C32" i="25"/>
  <c r="B12" i="29"/>
  <c r="B13" i="29"/>
  <c r="B14" i="29"/>
  <c r="B15" i="29"/>
  <c r="B16" i="29"/>
  <c r="B17" i="29"/>
  <c r="B18" i="29"/>
  <c r="B19" i="29"/>
  <c r="B20" i="29"/>
  <c r="B21" i="29"/>
  <c r="B22" i="29"/>
  <c r="F12" i="29"/>
  <c r="C6" i="29"/>
  <c r="C5" i="29"/>
  <c r="L4" i="25"/>
  <c r="L5" i="25"/>
  <c r="L6" i="25"/>
  <c r="L7" i="25"/>
  <c r="N7" i="25" s="1"/>
  <c r="L8" i="25"/>
  <c r="L18" i="25" s="1"/>
  <c r="L9" i="25"/>
  <c r="L10" i="25"/>
  <c r="L11" i="25"/>
  <c r="L12" i="25"/>
  <c r="L13" i="25"/>
  <c r="L14" i="25"/>
  <c r="L15" i="25"/>
  <c r="K4" i="25"/>
  <c r="K18" i="25" s="1"/>
  <c r="K5" i="25"/>
  <c r="N5" i="25" s="1"/>
  <c r="K6" i="25"/>
  <c r="K7" i="25"/>
  <c r="K8" i="25"/>
  <c r="K9" i="25"/>
  <c r="K10" i="25"/>
  <c r="K11" i="25"/>
  <c r="K12" i="25"/>
  <c r="K13" i="25"/>
  <c r="K14" i="25"/>
  <c r="K15" i="25"/>
  <c r="J4" i="25"/>
  <c r="J5" i="25"/>
  <c r="J6" i="25"/>
  <c r="J7" i="25"/>
  <c r="J8" i="25"/>
  <c r="J9" i="25"/>
  <c r="J10" i="25"/>
  <c r="J11" i="25"/>
  <c r="J18" i="25" s="1"/>
  <c r="J12" i="25"/>
  <c r="J13" i="25"/>
  <c r="J14" i="25"/>
  <c r="J15" i="25"/>
  <c r="I4" i="25"/>
  <c r="I18" i="25" s="1"/>
  <c r="I5" i="25"/>
  <c r="I6" i="25"/>
  <c r="I7" i="25"/>
  <c r="I8" i="25"/>
  <c r="I9" i="25"/>
  <c r="I10" i="25"/>
  <c r="I11" i="25"/>
  <c r="I12" i="25"/>
  <c r="I13" i="25"/>
  <c r="I14" i="25"/>
  <c r="I15" i="25"/>
  <c r="H4" i="25"/>
  <c r="H5" i="25"/>
  <c r="H6" i="25"/>
  <c r="H7" i="25"/>
  <c r="H8" i="25"/>
  <c r="H9" i="25"/>
  <c r="H10" i="25"/>
  <c r="H11" i="25"/>
  <c r="H12" i="25"/>
  <c r="H13" i="25"/>
  <c r="H14" i="25"/>
  <c r="H15" i="25"/>
  <c r="G4" i="25"/>
  <c r="G5" i="25"/>
  <c r="G6" i="25"/>
  <c r="G7" i="25"/>
  <c r="G8" i="25"/>
  <c r="G9" i="25"/>
  <c r="G10" i="25"/>
  <c r="G11" i="25"/>
  <c r="G12" i="25"/>
  <c r="G13" i="25"/>
  <c r="G14" i="25"/>
  <c r="G15" i="25"/>
  <c r="F4" i="25"/>
  <c r="F5" i="25"/>
  <c r="F6" i="25"/>
  <c r="F7" i="25"/>
  <c r="F8" i="25"/>
  <c r="F16" i="25" s="1"/>
  <c r="B25" i="25" s="1"/>
  <c r="F9" i="25"/>
  <c r="N9" i="25" s="1"/>
  <c r="F10" i="25"/>
  <c r="F11" i="25"/>
  <c r="F12" i="25"/>
  <c r="F13" i="25"/>
  <c r="F14" i="25"/>
  <c r="F15" i="25"/>
  <c r="E4" i="25"/>
  <c r="E5" i="25"/>
  <c r="E6" i="25"/>
  <c r="E7" i="25"/>
  <c r="E8" i="25"/>
  <c r="E9" i="25"/>
  <c r="E10" i="25"/>
  <c r="E11" i="25"/>
  <c r="E12" i="25"/>
  <c r="E13" i="25"/>
  <c r="E14" i="25"/>
  <c r="E15" i="25"/>
  <c r="D4" i="25"/>
  <c r="D18" i="25" s="1"/>
  <c r="D5" i="25"/>
  <c r="D6" i="25"/>
  <c r="D7" i="25"/>
  <c r="D8" i="25"/>
  <c r="D9" i="25"/>
  <c r="D10" i="25"/>
  <c r="D11" i="25"/>
  <c r="D12" i="25"/>
  <c r="D13" i="25"/>
  <c r="D14" i="25"/>
  <c r="D15" i="25"/>
  <c r="C4" i="25"/>
  <c r="C5" i="25"/>
  <c r="C6" i="25"/>
  <c r="C7" i="25"/>
  <c r="C8" i="25"/>
  <c r="C9" i="25"/>
  <c r="C10" i="25"/>
  <c r="C18" i="25" s="1"/>
  <c r="C11" i="25"/>
  <c r="C12" i="25"/>
  <c r="C13" i="25"/>
  <c r="C14" i="25"/>
  <c r="C15" i="25"/>
  <c r="B4" i="25"/>
  <c r="B5" i="25"/>
  <c r="B6" i="25"/>
  <c r="B7" i="25"/>
  <c r="B8" i="25"/>
  <c r="B9" i="25"/>
  <c r="B10" i="25"/>
  <c r="B11" i="25"/>
  <c r="B12" i="25"/>
  <c r="B13" i="25"/>
  <c r="B14" i="25"/>
  <c r="B15" i="25"/>
  <c r="N14" i="25"/>
  <c r="N6" i="25"/>
  <c r="C21" i="22"/>
  <c r="C22" i="22"/>
  <c r="C23" i="22"/>
  <c r="C24" i="22"/>
  <c r="C25" i="22"/>
  <c r="C26" i="22"/>
  <c r="C27" i="22"/>
  <c r="C28" i="22"/>
  <c r="C29" i="22"/>
  <c r="C30" i="22"/>
  <c r="C31" i="22"/>
  <c r="C32" i="22"/>
  <c r="B12" i="24"/>
  <c r="B13" i="24"/>
  <c r="B14" i="24"/>
  <c r="B15" i="24"/>
  <c r="B16" i="24"/>
  <c r="B17" i="24"/>
  <c r="B18" i="24"/>
  <c r="B19" i="24"/>
  <c r="B20" i="24"/>
  <c r="B21" i="24"/>
  <c r="B22" i="24"/>
  <c r="F12" i="24"/>
  <c r="D13" i="24" s="1"/>
  <c r="E13" i="24" s="1"/>
  <c r="C6" i="24"/>
  <c r="C5" i="24"/>
  <c r="L4" i="22"/>
  <c r="L5" i="22"/>
  <c r="L6" i="22"/>
  <c r="L7" i="22"/>
  <c r="N7" i="22" s="1"/>
  <c r="L8" i="22"/>
  <c r="L9" i="22"/>
  <c r="L10" i="22"/>
  <c r="L11" i="22"/>
  <c r="L12" i="22"/>
  <c r="L13" i="22"/>
  <c r="L14" i="22"/>
  <c r="L15" i="22"/>
  <c r="K4" i="22"/>
  <c r="K5" i="22"/>
  <c r="K6" i="22"/>
  <c r="K7" i="22"/>
  <c r="K8" i="22"/>
  <c r="K18" i="22" s="1"/>
  <c r="K9" i="22"/>
  <c r="K10" i="22"/>
  <c r="K11" i="22"/>
  <c r="K12" i="22"/>
  <c r="K13" i="22"/>
  <c r="K14" i="22"/>
  <c r="K15" i="22"/>
  <c r="J4" i="22"/>
  <c r="J5" i="22"/>
  <c r="J6" i="22"/>
  <c r="J7" i="22"/>
  <c r="J8" i="22"/>
  <c r="J18" i="22" s="1"/>
  <c r="J9" i="22"/>
  <c r="J10" i="22"/>
  <c r="J11" i="22"/>
  <c r="J12" i="22"/>
  <c r="J13" i="22"/>
  <c r="J14" i="22"/>
  <c r="J15" i="22"/>
  <c r="I4" i="22"/>
  <c r="I5" i="22"/>
  <c r="I6" i="22"/>
  <c r="I7" i="22"/>
  <c r="I16" i="22" s="1"/>
  <c r="B28" i="22" s="1"/>
  <c r="I8" i="22"/>
  <c r="I9" i="22"/>
  <c r="I10" i="22"/>
  <c r="I11" i="22"/>
  <c r="I12" i="22"/>
  <c r="I13" i="22"/>
  <c r="I14" i="22"/>
  <c r="I15" i="22"/>
  <c r="H4" i="22"/>
  <c r="H16" i="22" s="1"/>
  <c r="B27" i="22" s="1"/>
  <c r="H5" i="22"/>
  <c r="N5" i="22" s="1"/>
  <c r="H6" i="22"/>
  <c r="H7" i="22"/>
  <c r="H8" i="22"/>
  <c r="H9" i="22"/>
  <c r="H10" i="22"/>
  <c r="H11" i="22"/>
  <c r="H12" i="22"/>
  <c r="H13" i="22"/>
  <c r="H14" i="22"/>
  <c r="H15" i="22"/>
  <c r="G4" i="22"/>
  <c r="G5" i="22"/>
  <c r="G6" i="22"/>
  <c r="G7" i="22"/>
  <c r="G8" i="22"/>
  <c r="G9" i="22"/>
  <c r="G10" i="22"/>
  <c r="G11" i="22"/>
  <c r="G12" i="22"/>
  <c r="G13" i="22"/>
  <c r="G14" i="22"/>
  <c r="G15" i="22"/>
  <c r="F4" i="22"/>
  <c r="F5" i="22"/>
  <c r="F6" i="22"/>
  <c r="F7" i="22"/>
  <c r="F8" i="22"/>
  <c r="F9" i="22"/>
  <c r="F10" i="22"/>
  <c r="F11" i="22"/>
  <c r="F12" i="22"/>
  <c r="F13" i="22"/>
  <c r="F14" i="22"/>
  <c r="F15" i="22"/>
  <c r="E4" i="22"/>
  <c r="E5" i="22"/>
  <c r="E6" i="22"/>
  <c r="E7" i="22"/>
  <c r="E8" i="22"/>
  <c r="E9" i="22"/>
  <c r="E10" i="22"/>
  <c r="E11" i="22"/>
  <c r="E12" i="22"/>
  <c r="E13" i="22"/>
  <c r="E14" i="22"/>
  <c r="E15" i="22"/>
  <c r="D4" i="22"/>
  <c r="D5" i="22"/>
  <c r="D6" i="22"/>
  <c r="D7" i="22"/>
  <c r="D8" i="22"/>
  <c r="D9" i="22"/>
  <c r="D10" i="22"/>
  <c r="D11" i="22"/>
  <c r="D12" i="22"/>
  <c r="D13" i="22"/>
  <c r="D14" i="22"/>
  <c r="D15" i="22"/>
  <c r="C4" i="22"/>
  <c r="C5" i="22"/>
  <c r="C18" i="22" s="1"/>
  <c r="C6" i="22"/>
  <c r="N6" i="22" s="1"/>
  <c r="C7" i="22"/>
  <c r="C8" i="22"/>
  <c r="C9" i="22"/>
  <c r="C10" i="22"/>
  <c r="C11" i="22"/>
  <c r="C12" i="22"/>
  <c r="C13" i="22"/>
  <c r="C14" i="22"/>
  <c r="N14" i="22" s="1"/>
  <c r="C15" i="22"/>
  <c r="B4" i="22"/>
  <c r="B18" i="22" s="1"/>
  <c r="B5" i="22"/>
  <c r="B6" i="22"/>
  <c r="B7" i="22"/>
  <c r="B8" i="22"/>
  <c r="B9" i="22"/>
  <c r="B10" i="22"/>
  <c r="B11" i="22"/>
  <c r="B12" i="22"/>
  <c r="B13" i="22"/>
  <c r="B14" i="22"/>
  <c r="B15" i="22"/>
  <c r="C21" i="16"/>
  <c r="C22" i="16"/>
  <c r="C23" i="16"/>
  <c r="C24" i="16"/>
  <c r="C25" i="16"/>
  <c r="C26" i="16"/>
  <c r="C27" i="16"/>
  <c r="C28" i="16"/>
  <c r="C29" i="16"/>
  <c r="C30" i="16"/>
  <c r="C31" i="16"/>
  <c r="C32" i="16"/>
  <c r="B12" i="21"/>
  <c r="B13" i="21"/>
  <c r="B14" i="21"/>
  <c r="B15" i="21"/>
  <c r="B16" i="21"/>
  <c r="B17" i="21"/>
  <c r="B18" i="21"/>
  <c r="B19" i="21"/>
  <c r="B20" i="21"/>
  <c r="B21" i="21"/>
  <c r="B22" i="21"/>
  <c r="F12" i="21"/>
  <c r="C6" i="21"/>
  <c r="C5" i="21"/>
  <c r="L4" i="16"/>
  <c r="L5" i="16"/>
  <c r="L6" i="16"/>
  <c r="L7" i="16"/>
  <c r="L8" i="16"/>
  <c r="L18" i="16" s="1"/>
  <c r="L9" i="16"/>
  <c r="L10" i="16"/>
  <c r="L11" i="16"/>
  <c r="L12" i="16"/>
  <c r="L13" i="16"/>
  <c r="L14" i="16"/>
  <c r="L15" i="16"/>
  <c r="K4" i="16"/>
  <c r="K5" i="16"/>
  <c r="K18" i="16" s="1"/>
  <c r="K6" i="16"/>
  <c r="K7" i="16"/>
  <c r="K8" i="16"/>
  <c r="K9" i="16"/>
  <c r="K10" i="16"/>
  <c r="K11" i="16"/>
  <c r="K12" i="16"/>
  <c r="K13" i="16"/>
  <c r="K14" i="16"/>
  <c r="K15" i="16"/>
  <c r="J4" i="16"/>
  <c r="J5" i="16"/>
  <c r="J6" i="16"/>
  <c r="J7" i="16"/>
  <c r="J8" i="16"/>
  <c r="J9" i="16"/>
  <c r="J10" i="16"/>
  <c r="J18" i="16" s="1"/>
  <c r="J11" i="16"/>
  <c r="J12" i="16"/>
  <c r="J13" i="16"/>
  <c r="J14" i="16"/>
  <c r="J15" i="16"/>
  <c r="I4" i="16"/>
  <c r="I18" i="16" s="1"/>
  <c r="I5" i="16"/>
  <c r="I6" i="16"/>
  <c r="I7" i="16"/>
  <c r="I8" i="16"/>
  <c r="I9" i="16"/>
  <c r="I10" i="16"/>
  <c r="I11" i="16"/>
  <c r="I12" i="16"/>
  <c r="I13" i="16"/>
  <c r="I14" i="16"/>
  <c r="I15" i="16"/>
  <c r="H4" i="16"/>
  <c r="H5" i="16"/>
  <c r="H6" i="16"/>
  <c r="H7" i="16"/>
  <c r="H8" i="16"/>
  <c r="H9" i="16"/>
  <c r="H10" i="16"/>
  <c r="H11" i="16"/>
  <c r="H12" i="16"/>
  <c r="H13" i="16"/>
  <c r="H14" i="16"/>
  <c r="N14" i="16" s="1"/>
  <c r="H15" i="16"/>
  <c r="G4" i="16"/>
  <c r="G5" i="16"/>
  <c r="G6" i="16"/>
  <c r="G7" i="16"/>
  <c r="G8" i="16"/>
  <c r="G9" i="16"/>
  <c r="G10" i="16"/>
  <c r="G11" i="16"/>
  <c r="G12" i="16"/>
  <c r="G13" i="16"/>
  <c r="G14" i="16"/>
  <c r="G15" i="16"/>
  <c r="F4" i="16"/>
  <c r="F18" i="16" s="1"/>
  <c r="F5" i="16"/>
  <c r="F6" i="16"/>
  <c r="F7" i="16"/>
  <c r="F8" i="16"/>
  <c r="F9" i="16"/>
  <c r="F10" i="16"/>
  <c r="F11" i="16"/>
  <c r="F12" i="16"/>
  <c r="F13" i="16"/>
  <c r="F14" i="16"/>
  <c r="F15" i="16"/>
  <c r="E4" i="16"/>
  <c r="E5" i="16"/>
  <c r="E6" i="16"/>
  <c r="E7" i="16"/>
  <c r="E8" i="16"/>
  <c r="E9" i="16"/>
  <c r="E10" i="16"/>
  <c r="E11" i="16"/>
  <c r="E12" i="16"/>
  <c r="E13" i="16"/>
  <c r="E14" i="16"/>
  <c r="E15" i="16"/>
  <c r="D4" i="16"/>
  <c r="D5" i="16"/>
  <c r="D6" i="16"/>
  <c r="D7" i="16"/>
  <c r="D8" i="16"/>
  <c r="D18" i="16" s="1"/>
  <c r="D9" i="16"/>
  <c r="D10" i="16"/>
  <c r="D11" i="16"/>
  <c r="D12" i="16"/>
  <c r="D13" i="16"/>
  <c r="D14" i="16"/>
  <c r="D15" i="16"/>
  <c r="C4" i="16"/>
  <c r="C5" i="16"/>
  <c r="C6" i="16"/>
  <c r="C7" i="16"/>
  <c r="C8" i="16"/>
  <c r="C9" i="16"/>
  <c r="C10" i="16"/>
  <c r="C11" i="16"/>
  <c r="C12" i="16"/>
  <c r="C13" i="16"/>
  <c r="C14" i="16"/>
  <c r="C15" i="16"/>
  <c r="B4" i="16"/>
  <c r="B5" i="16"/>
  <c r="B6" i="16"/>
  <c r="B7" i="16"/>
  <c r="B8" i="16"/>
  <c r="B9" i="16"/>
  <c r="B10" i="16"/>
  <c r="B11" i="16"/>
  <c r="B12" i="16"/>
  <c r="B13" i="16"/>
  <c r="B14" i="16"/>
  <c r="B15" i="16"/>
  <c r="N15" i="16"/>
  <c r="E16" i="16"/>
  <c r="B24" i="16" s="1"/>
  <c r="N7" i="16"/>
  <c r="C21" i="14"/>
  <c r="C22" i="14"/>
  <c r="C23" i="14"/>
  <c r="C24" i="14"/>
  <c r="C25" i="14"/>
  <c r="C26" i="14"/>
  <c r="C27" i="14"/>
  <c r="C28" i="14"/>
  <c r="C29" i="14"/>
  <c r="C30" i="14"/>
  <c r="C31" i="14"/>
  <c r="C32" i="14"/>
  <c r="B12" i="15"/>
  <c r="B13" i="15"/>
  <c r="B14" i="15"/>
  <c r="B15" i="15"/>
  <c r="B16" i="15"/>
  <c r="B17" i="15"/>
  <c r="B18" i="15"/>
  <c r="B19" i="15"/>
  <c r="B20" i="15"/>
  <c r="B21" i="15"/>
  <c r="B22" i="15"/>
  <c r="F12" i="15"/>
  <c r="G12" i="15" s="1"/>
  <c r="C6" i="15"/>
  <c r="C5" i="15"/>
  <c r="L4" i="14"/>
  <c r="L18" i="14" s="1"/>
  <c r="L5" i="14"/>
  <c r="L6" i="14"/>
  <c r="L7" i="14"/>
  <c r="L8" i="14"/>
  <c r="L9" i="14"/>
  <c r="L10" i="14"/>
  <c r="L11" i="14"/>
  <c r="L12" i="14"/>
  <c r="L13" i="14"/>
  <c r="L14" i="14"/>
  <c r="L15" i="14"/>
  <c r="K4" i="14"/>
  <c r="K5" i="14"/>
  <c r="K6" i="14"/>
  <c r="K7" i="14"/>
  <c r="K8" i="14"/>
  <c r="K9" i="14"/>
  <c r="K10" i="14"/>
  <c r="K11" i="14"/>
  <c r="K12" i="14"/>
  <c r="K13" i="14"/>
  <c r="K14" i="14"/>
  <c r="K15" i="14"/>
  <c r="J4" i="14"/>
  <c r="J5" i="14"/>
  <c r="J6" i="14"/>
  <c r="J7" i="14"/>
  <c r="J8" i="14"/>
  <c r="J18" i="14" s="1"/>
  <c r="J9" i="14"/>
  <c r="J10" i="14"/>
  <c r="J11" i="14"/>
  <c r="J12" i="14"/>
  <c r="J13" i="14"/>
  <c r="J14" i="14"/>
  <c r="J15" i="14"/>
  <c r="I4" i="14"/>
  <c r="I5" i="14"/>
  <c r="I6" i="14"/>
  <c r="I7" i="14"/>
  <c r="I8" i="14"/>
  <c r="I9" i="14"/>
  <c r="I10" i="14"/>
  <c r="I18" i="14" s="1"/>
  <c r="I11" i="14"/>
  <c r="I12" i="14"/>
  <c r="I13" i="14"/>
  <c r="I14" i="14"/>
  <c r="I15" i="14"/>
  <c r="H4" i="14"/>
  <c r="H5" i="14"/>
  <c r="H6" i="14"/>
  <c r="H7" i="14"/>
  <c r="H8" i="14"/>
  <c r="H9" i="14"/>
  <c r="H10" i="14"/>
  <c r="H18" i="14" s="1"/>
  <c r="H11" i="14"/>
  <c r="H12" i="14"/>
  <c r="H13" i="14"/>
  <c r="H14" i="14"/>
  <c r="H15" i="14"/>
  <c r="G4" i="14"/>
  <c r="G5" i="14"/>
  <c r="G6" i="14"/>
  <c r="G7" i="14"/>
  <c r="G8" i="14"/>
  <c r="G9" i="14"/>
  <c r="G10" i="14"/>
  <c r="G11" i="14"/>
  <c r="G12" i="14"/>
  <c r="G13" i="14"/>
  <c r="G14" i="14"/>
  <c r="G15" i="14"/>
  <c r="F4" i="14"/>
  <c r="F5" i="14"/>
  <c r="F6" i="14"/>
  <c r="F7" i="14"/>
  <c r="F8" i="14"/>
  <c r="F9" i="14"/>
  <c r="F10" i="14"/>
  <c r="F11" i="14"/>
  <c r="F12" i="14"/>
  <c r="F13" i="14"/>
  <c r="F14" i="14"/>
  <c r="F15" i="14"/>
  <c r="E4" i="14"/>
  <c r="E5" i="14"/>
  <c r="E6" i="14"/>
  <c r="E7" i="14"/>
  <c r="E8" i="14"/>
  <c r="E9" i="14"/>
  <c r="E10" i="14"/>
  <c r="E11" i="14"/>
  <c r="E12" i="14"/>
  <c r="E13" i="14"/>
  <c r="E14" i="14"/>
  <c r="E15" i="14"/>
  <c r="D4" i="14"/>
  <c r="D5" i="14"/>
  <c r="D6" i="14"/>
  <c r="D7" i="14"/>
  <c r="D8" i="14"/>
  <c r="D9" i="14"/>
  <c r="D10" i="14"/>
  <c r="D11" i="14"/>
  <c r="D12" i="14"/>
  <c r="D13" i="14"/>
  <c r="D14" i="14"/>
  <c r="D15" i="14"/>
  <c r="C4" i="14"/>
  <c r="C5" i="14"/>
  <c r="C6" i="14"/>
  <c r="C7" i="14"/>
  <c r="C8" i="14"/>
  <c r="C9" i="14"/>
  <c r="C10" i="14"/>
  <c r="C11" i="14"/>
  <c r="C12" i="14"/>
  <c r="C13" i="14"/>
  <c r="C14" i="14"/>
  <c r="C15" i="14"/>
  <c r="B4" i="14"/>
  <c r="B5" i="14"/>
  <c r="B6" i="14"/>
  <c r="B7" i="14"/>
  <c r="B8" i="14"/>
  <c r="B9" i="14"/>
  <c r="B10" i="14"/>
  <c r="B11" i="14"/>
  <c r="B12" i="14"/>
  <c r="B13" i="14"/>
  <c r="B14" i="14"/>
  <c r="B15" i="14"/>
  <c r="N15" i="14" s="1"/>
  <c r="N14" i="14"/>
  <c r="N6" i="14"/>
  <c r="K18" i="14"/>
  <c r="C21" i="11"/>
  <c r="C22" i="11"/>
  <c r="C23" i="11"/>
  <c r="C24" i="11"/>
  <c r="C25" i="11"/>
  <c r="C26" i="11"/>
  <c r="C27" i="11"/>
  <c r="C28" i="11"/>
  <c r="C29" i="11"/>
  <c r="C30" i="11"/>
  <c r="C31" i="11"/>
  <c r="C32" i="11"/>
  <c r="B12" i="13"/>
  <c r="B13" i="13"/>
  <c r="B14" i="13"/>
  <c r="B15" i="13"/>
  <c r="B16" i="13"/>
  <c r="B17" i="13"/>
  <c r="B18" i="13"/>
  <c r="B19" i="13"/>
  <c r="B20" i="13"/>
  <c r="B21" i="13"/>
  <c r="B22" i="13"/>
  <c r="F12" i="13"/>
  <c r="C6" i="13"/>
  <c r="C5" i="13"/>
  <c r="L4" i="11"/>
  <c r="L5" i="11"/>
  <c r="L6" i="11"/>
  <c r="L7" i="11"/>
  <c r="L8" i="11"/>
  <c r="L9" i="11"/>
  <c r="L10" i="11"/>
  <c r="L11" i="11"/>
  <c r="L12" i="11"/>
  <c r="L13" i="11"/>
  <c r="L14" i="11"/>
  <c r="L15" i="11"/>
  <c r="K4" i="11"/>
  <c r="K5" i="11"/>
  <c r="K6" i="11"/>
  <c r="N6" i="11" s="1"/>
  <c r="K7" i="11"/>
  <c r="K8" i="11"/>
  <c r="K9" i="11"/>
  <c r="K10" i="11"/>
  <c r="K11" i="11"/>
  <c r="K12" i="11"/>
  <c r="K13" i="11"/>
  <c r="K14" i="11"/>
  <c r="N14" i="11" s="1"/>
  <c r="K15" i="11"/>
  <c r="J4" i="11"/>
  <c r="J18" i="11" s="1"/>
  <c r="J5" i="11"/>
  <c r="J6" i="11"/>
  <c r="J7" i="11"/>
  <c r="J8" i="11"/>
  <c r="J9" i="11"/>
  <c r="J10" i="11"/>
  <c r="J11" i="11"/>
  <c r="J12" i="11"/>
  <c r="J13" i="11"/>
  <c r="J14" i="11"/>
  <c r="J15" i="11"/>
  <c r="I4" i="11"/>
  <c r="I5" i="11"/>
  <c r="I6" i="11"/>
  <c r="I7" i="11"/>
  <c r="I18" i="11" s="1"/>
  <c r="I8" i="11"/>
  <c r="I9" i="11"/>
  <c r="I10" i="11"/>
  <c r="I11" i="11"/>
  <c r="I12" i="11"/>
  <c r="I13" i="11"/>
  <c r="I14" i="11"/>
  <c r="I15" i="11"/>
  <c r="H4" i="11"/>
  <c r="H5" i="11"/>
  <c r="H6" i="11"/>
  <c r="H7" i="11"/>
  <c r="H8" i="11"/>
  <c r="H9" i="11"/>
  <c r="H18" i="11" s="1"/>
  <c r="H10" i="11"/>
  <c r="H11" i="11"/>
  <c r="H12" i="11"/>
  <c r="H13" i="11"/>
  <c r="H14" i="11"/>
  <c r="H15" i="11"/>
  <c r="G4" i="11"/>
  <c r="G5" i="11"/>
  <c r="G6" i="11"/>
  <c r="G7" i="11"/>
  <c r="G8" i="11"/>
  <c r="G18" i="11" s="1"/>
  <c r="G9" i="11"/>
  <c r="G10" i="11"/>
  <c r="G11" i="11"/>
  <c r="G12" i="11"/>
  <c r="G13" i="11"/>
  <c r="G14" i="11"/>
  <c r="G15" i="11"/>
  <c r="F4" i="11"/>
  <c r="F5" i="11"/>
  <c r="F6" i="11"/>
  <c r="F7" i="11"/>
  <c r="F8" i="11"/>
  <c r="F9" i="11"/>
  <c r="F10" i="11"/>
  <c r="F18" i="11" s="1"/>
  <c r="F11" i="11"/>
  <c r="F12" i="11"/>
  <c r="F13" i="11"/>
  <c r="F14" i="11"/>
  <c r="F15" i="11"/>
  <c r="E4" i="11"/>
  <c r="E5" i="11"/>
  <c r="E6" i="11"/>
  <c r="E7" i="11"/>
  <c r="E8" i="11"/>
  <c r="E9" i="11"/>
  <c r="E10" i="11"/>
  <c r="E11" i="11"/>
  <c r="E12" i="11"/>
  <c r="E13" i="11"/>
  <c r="E14" i="11"/>
  <c r="E15" i="11"/>
  <c r="D4" i="11"/>
  <c r="D5" i="11"/>
  <c r="D6" i="11"/>
  <c r="D7" i="11"/>
  <c r="D8" i="11"/>
  <c r="D9" i="11"/>
  <c r="D10" i="11"/>
  <c r="D11" i="11"/>
  <c r="D12" i="11"/>
  <c r="D13" i="11"/>
  <c r="D14" i="11"/>
  <c r="D15" i="11"/>
  <c r="N15" i="11" s="1"/>
  <c r="C4" i="11"/>
  <c r="C5" i="11"/>
  <c r="C6" i="11"/>
  <c r="C7" i="11"/>
  <c r="C8" i="11"/>
  <c r="C9" i="11"/>
  <c r="C10" i="11"/>
  <c r="C11" i="11"/>
  <c r="C12" i="11"/>
  <c r="C13" i="11"/>
  <c r="C14" i="11"/>
  <c r="C15" i="11"/>
  <c r="B4" i="11"/>
  <c r="B5" i="11"/>
  <c r="B6" i="11"/>
  <c r="B7" i="11"/>
  <c r="N7" i="11" s="1"/>
  <c r="B8" i="11"/>
  <c r="B9" i="11"/>
  <c r="B10" i="11"/>
  <c r="B11" i="11"/>
  <c r="B12" i="11"/>
  <c r="B13" i="11"/>
  <c r="B14" i="11"/>
  <c r="B15" i="11"/>
  <c r="B16" i="11"/>
  <c r="C21" i="9"/>
  <c r="C22" i="9"/>
  <c r="C23" i="9"/>
  <c r="C24" i="9"/>
  <c r="C25" i="9"/>
  <c r="C26" i="9"/>
  <c r="C27" i="9"/>
  <c r="C28" i="9"/>
  <c r="C29" i="9"/>
  <c r="C30" i="9"/>
  <c r="C31" i="9"/>
  <c r="C32" i="9"/>
  <c r="B12" i="10"/>
  <c r="B13" i="10"/>
  <c r="B14" i="10"/>
  <c r="B15" i="10"/>
  <c r="B16" i="10"/>
  <c r="B17" i="10"/>
  <c r="B18" i="10"/>
  <c r="B19" i="10"/>
  <c r="B20" i="10"/>
  <c r="B21" i="10"/>
  <c r="B22" i="10"/>
  <c r="F12" i="10"/>
  <c r="C6" i="10"/>
  <c r="C5" i="10"/>
  <c r="L4" i="9"/>
  <c r="L16" i="9" s="1"/>
  <c r="B31" i="9" s="1"/>
  <c r="L5" i="9"/>
  <c r="N5" i="9" s="1"/>
  <c r="L6" i="9"/>
  <c r="L7" i="9"/>
  <c r="L8" i="9"/>
  <c r="L9" i="9"/>
  <c r="L10" i="9"/>
  <c r="L11" i="9"/>
  <c r="L12" i="9"/>
  <c r="L13" i="9"/>
  <c r="L14" i="9"/>
  <c r="L15" i="9"/>
  <c r="K4" i="9"/>
  <c r="K5" i="9"/>
  <c r="K6" i="9"/>
  <c r="K7" i="9"/>
  <c r="K8" i="9"/>
  <c r="K9" i="9"/>
  <c r="K10" i="9"/>
  <c r="K11" i="9"/>
  <c r="K12" i="9"/>
  <c r="K13" i="9"/>
  <c r="K14" i="9"/>
  <c r="K15" i="9"/>
  <c r="J4" i="9"/>
  <c r="J18" i="9" s="1"/>
  <c r="J5" i="9"/>
  <c r="J6" i="9"/>
  <c r="J7" i="9"/>
  <c r="J8" i="9"/>
  <c r="J9" i="9"/>
  <c r="J10" i="9"/>
  <c r="J11" i="9"/>
  <c r="J12" i="9"/>
  <c r="J13" i="9"/>
  <c r="J14" i="9"/>
  <c r="J15" i="9"/>
  <c r="I4" i="9"/>
  <c r="I5" i="9"/>
  <c r="I6" i="9"/>
  <c r="I7" i="9"/>
  <c r="I8" i="9"/>
  <c r="I9" i="9"/>
  <c r="I10" i="9"/>
  <c r="I11" i="9"/>
  <c r="I12" i="9"/>
  <c r="I13" i="9"/>
  <c r="I14" i="9"/>
  <c r="I15" i="9"/>
  <c r="H4" i="9"/>
  <c r="H5" i="9"/>
  <c r="H6" i="9"/>
  <c r="H7" i="9"/>
  <c r="H8" i="9"/>
  <c r="H18" i="9" s="1"/>
  <c r="H9" i="9"/>
  <c r="H10" i="9"/>
  <c r="H11" i="9"/>
  <c r="H12" i="9"/>
  <c r="H13" i="9"/>
  <c r="H14" i="9"/>
  <c r="H15" i="9"/>
  <c r="G4" i="9"/>
  <c r="G5" i="9"/>
  <c r="G6" i="9"/>
  <c r="G7" i="9"/>
  <c r="G8" i="9"/>
  <c r="G9" i="9"/>
  <c r="G10" i="9"/>
  <c r="G11" i="9"/>
  <c r="G12" i="9"/>
  <c r="G13" i="9"/>
  <c r="G14" i="9"/>
  <c r="G15" i="9"/>
  <c r="F4" i="9"/>
  <c r="F5" i="9"/>
  <c r="F6" i="9"/>
  <c r="F7" i="9"/>
  <c r="N7" i="9" s="1"/>
  <c r="F8" i="9"/>
  <c r="F9" i="9"/>
  <c r="F10" i="9"/>
  <c r="F11" i="9"/>
  <c r="F12" i="9"/>
  <c r="F13" i="9"/>
  <c r="F14" i="9"/>
  <c r="F15" i="9"/>
  <c r="N15" i="9" s="1"/>
  <c r="E4" i="9"/>
  <c r="E5" i="9"/>
  <c r="E6" i="9"/>
  <c r="E7" i="9"/>
  <c r="E8" i="9"/>
  <c r="E9" i="9"/>
  <c r="E10" i="9"/>
  <c r="E11" i="9"/>
  <c r="E12" i="9"/>
  <c r="E13" i="9"/>
  <c r="E14" i="9"/>
  <c r="E15" i="9"/>
  <c r="D4" i="9"/>
  <c r="D5" i="9"/>
  <c r="D6" i="9"/>
  <c r="D7" i="9"/>
  <c r="D8" i="9"/>
  <c r="D18" i="9" s="1"/>
  <c r="D9" i="9"/>
  <c r="D10" i="9"/>
  <c r="D11" i="9"/>
  <c r="D12" i="9"/>
  <c r="D13" i="9"/>
  <c r="D14" i="9"/>
  <c r="D15" i="9"/>
  <c r="C4" i="9"/>
  <c r="C5" i="9"/>
  <c r="C6" i="9"/>
  <c r="C7" i="9"/>
  <c r="C8" i="9"/>
  <c r="C9" i="9"/>
  <c r="C10" i="9"/>
  <c r="C11" i="9"/>
  <c r="C12" i="9"/>
  <c r="C13" i="9"/>
  <c r="C14" i="9"/>
  <c r="C15" i="9"/>
  <c r="B4" i="9"/>
  <c r="B5" i="9"/>
  <c r="B6" i="9"/>
  <c r="B7" i="9"/>
  <c r="B8" i="9"/>
  <c r="B9" i="9"/>
  <c r="B18" i="9" s="1"/>
  <c r="B10" i="9"/>
  <c r="B11" i="9"/>
  <c r="B12" i="9"/>
  <c r="B13" i="9"/>
  <c r="B14" i="9"/>
  <c r="B15" i="9"/>
  <c r="N14" i="9"/>
  <c r="N13" i="9"/>
  <c r="N6" i="9"/>
  <c r="K18" i="9"/>
  <c r="C18" i="9"/>
  <c r="C21" i="7"/>
  <c r="C22" i="7"/>
  <c r="C23" i="7"/>
  <c r="C24" i="7"/>
  <c r="C25" i="7"/>
  <c r="C26" i="7"/>
  <c r="C27" i="7"/>
  <c r="C28" i="7"/>
  <c r="C29" i="7"/>
  <c r="C30" i="7"/>
  <c r="C31" i="7"/>
  <c r="C32" i="7"/>
  <c r="B12" i="8"/>
  <c r="B13" i="8"/>
  <c r="B14" i="8"/>
  <c r="B15" i="8"/>
  <c r="B16" i="8"/>
  <c r="B17" i="8"/>
  <c r="B18" i="8"/>
  <c r="B19" i="8"/>
  <c r="B20" i="8"/>
  <c r="B21" i="8"/>
  <c r="B22" i="8"/>
  <c r="F12" i="8"/>
  <c r="G12" i="8" s="1"/>
  <c r="C6" i="8"/>
  <c r="C5" i="8"/>
  <c r="L4" i="7"/>
  <c r="L5" i="7"/>
  <c r="L6" i="7"/>
  <c r="L7" i="7"/>
  <c r="L8" i="7"/>
  <c r="L9" i="7"/>
  <c r="L10" i="7"/>
  <c r="L11" i="7"/>
  <c r="L12" i="7"/>
  <c r="L13" i="7"/>
  <c r="L14" i="7"/>
  <c r="L15" i="7"/>
  <c r="K4" i="7"/>
  <c r="K5" i="7"/>
  <c r="K6" i="7"/>
  <c r="K7" i="7"/>
  <c r="K8" i="7"/>
  <c r="K9" i="7"/>
  <c r="K10" i="7"/>
  <c r="K11" i="7"/>
  <c r="K12" i="7"/>
  <c r="K13" i="7"/>
  <c r="K14" i="7"/>
  <c r="K15" i="7"/>
  <c r="J4" i="7"/>
  <c r="J18" i="7" s="1"/>
  <c r="J5" i="7"/>
  <c r="J6" i="7"/>
  <c r="J7" i="7"/>
  <c r="J8" i="7"/>
  <c r="J9" i="7"/>
  <c r="J10" i="7"/>
  <c r="J11" i="7"/>
  <c r="J12" i="7"/>
  <c r="J13" i="7"/>
  <c r="J14" i="7"/>
  <c r="J15" i="7"/>
  <c r="I4" i="7"/>
  <c r="I5" i="7"/>
  <c r="I6" i="7"/>
  <c r="I7" i="7"/>
  <c r="I18" i="7" s="1"/>
  <c r="I8" i="7"/>
  <c r="I16" i="7" s="1"/>
  <c r="B28" i="7" s="1"/>
  <c r="I9" i="7"/>
  <c r="I10" i="7"/>
  <c r="I11" i="7"/>
  <c r="I12" i="7"/>
  <c r="I13" i="7"/>
  <c r="I14" i="7"/>
  <c r="I15" i="7"/>
  <c r="H4" i="7"/>
  <c r="H5" i="7"/>
  <c r="H6" i="7"/>
  <c r="H7" i="7"/>
  <c r="H8" i="7"/>
  <c r="H9" i="7"/>
  <c r="H10" i="7"/>
  <c r="H11" i="7"/>
  <c r="H12" i="7"/>
  <c r="H13" i="7"/>
  <c r="H14" i="7"/>
  <c r="H15" i="7"/>
  <c r="G4" i="7"/>
  <c r="G5" i="7"/>
  <c r="G6" i="7"/>
  <c r="G7" i="7"/>
  <c r="N7" i="7" s="1"/>
  <c r="G8" i="7"/>
  <c r="G9" i="7"/>
  <c r="G10" i="7"/>
  <c r="G16" i="7" s="1"/>
  <c r="B26" i="7" s="1"/>
  <c r="G11" i="7"/>
  <c r="G12" i="7"/>
  <c r="G13" i="7"/>
  <c r="G14" i="7"/>
  <c r="G15" i="7"/>
  <c r="F4" i="7"/>
  <c r="F5" i="7"/>
  <c r="F6" i="7"/>
  <c r="F7" i="7"/>
  <c r="F8" i="7"/>
  <c r="F16" i="7" s="1"/>
  <c r="B25" i="7" s="1"/>
  <c r="F9" i="7"/>
  <c r="F10" i="7"/>
  <c r="F11" i="7"/>
  <c r="F12" i="7"/>
  <c r="F13" i="7"/>
  <c r="F14" i="7"/>
  <c r="F15" i="7"/>
  <c r="E4" i="7"/>
  <c r="E5" i="7"/>
  <c r="E6" i="7"/>
  <c r="E7" i="7"/>
  <c r="E8" i="7"/>
  <c r="E9" i="7"/>
  <c r="E10" i="7"/>
  <c r="E11" i="7"/>
  <c r="E12" i="7"/>
  <c r="E13" i="7"/>
  <c r="E14" i="7"/>
  <c r="E15" i="7"/>
  <c r="D4" i="7"/>
  <c r="D5" i="7"/>
  <c r="N5" i="7" s="1"/>
  <c r="D6" i="7"/>
  <c r="D7" i="7"/>
  <c r="D8" i="7"/>
  <c r="D9" i="7"/>
  <c r="D10" i="7"/>
  <c r="D11" i="7"/>
  <c r="D12" i="7"/>
  <c r="N12" i="7" s="1"/>
  <c r="D13" i="7"/>
  <c r="N13" i="7" s="1"/>
  <c r="D14" i="7"/>
  <c r="D15" i="7"/>
  <c r="C4" i="7"/>
  <c r="C5" i="7"/>
  <c r="C6" i="7"/>
  <c r="C7" i="7"/>
  <c r="C8" i="7"/>
  <c r="C9" i="7"/>
  <c r="C10" i="7"/>
  <c r="C11" i="7"/>
  <c r="C12" i="7"/>
  <c r="C13" i="7"/>
  <c r="C14" i="7"/>
  <c r="C15" i="7"/>
  <c r="B4" i="7"/>
  <c r="B5" i="7"/>
  <c r="B6" i="7"/>
  <c r="B7" i="7"/>
  <c r="B8" i="7"/>
  <c r="B9" i="7"/>
  <c r="B10" i="7"/>
  <c r="B11" i="7"/>
  <c r="B12" i="7"/>
  <c r="B13" i="7"/>
  <c r="B14" i="7"/>
  <c r="B15" i="7"/>
  <c r="B18" i="7"/>
  <c r="N15" i="7"/>
  <c r="N14" i="7"/>
  <c r="N6" i="7"/>
  <c r="H18" i="7"/>
  <c r="C21" i="5"/>
  <c r="C22" i="5"/>
  <c r="C23" i="5"/>
  <c r="C24" i="5"/>
  <c r="C25" i="5"/>
  <c r="C26" i="5"/>
  <c r="C27" i="5"/>
  <c r="C28" i="5"/>
  <c r="C29" i="5"/>
  <c r="C30" i="5"/>
  <c r="C31" i="5"/>
  <c r="C32" i="5"/>
  <c r="B12" i="6"/>
  <c r="B13" i="6"/>
  <c r="B14" i="6"/>
  <c r="B15" i="6"/>
  <c r="B16" i="6"/>
  <c r="B17" i="6"/>
  <c r="B18" i="6"/>
  <c r="B19" i="6"/>
  <c r="B20" i="6"/>
  <c r="B21" i="6"/>
  <c r="B22" i="6"/>
  <c r="B31" i="5"/>
  <c r="B30" i="5"/>
  <c r="F12" i="6"/>
  <c r="C6" i="6"/>
  <c r="C5" i="6"/>
  <c r="D13" i="31" l="1"/>
  <c r="E13" i="31" s="1"/>
  <c r="F13" i="31" s="1"/>
  <c r="G12" i="31"/>
  <c r="I12" i="31" s="1"/>
  <c r="N9" i="30"/>
  <c r="N8" i="30"/>
  <c r="D18" i="30"/>
  <c r="N11" i="30"/>
  <c r="N10" i="30"/>
  <c r="O4" i="30"/>
  <c r="P7" i="30" s="1"/>
  <c r="E16" i="30"/>
  <c r="B24" i="30" s="1"/>
  <c r="E18" i="30"/>
  <c r="F16" i="30"/>
  <c r="B25" i="30" s="1"/>
  <c r="F18" i="30"/>
  <c r="G16" i="30"/>
  <c r="B26" i="30" s="1"/>
  <c r="G18" i="30"/>
  <c r="H16" i="30"/>
  <c r="B27" i="30" s="1"/>
  <c r="H18" i="30"/>
  <c r="I16" i="30"/>
  <c r="B28" i="30" s="1"/>
  <c r="B16" i="30"/>
  <c r="J16" i="30"/>
  <c r="B29" i="30" s="1"/>
  <c r="C16" i="30"/>
  <c r="B22" i="30" s="1"/>
  <c r="K16" i="30"/>
  <c r="B30" i="30" s="1"/>
  <c r="N4" i="30"/>
  <c r="D16" i="30"/>
  <c r="B23" i="30" s="1"/>
  <c r="L16" i="30"/>
  <c r="B31" i="30" s="1"/>
  <c r="D13" i="29"/>
  <c r="E13" i="29" s="1"/>
  <c r="F13" i="29" s="1"/>
  <c r="G12" i="29"/>
  <c r="H12" i="29" s="1"/>
  <c r="N15" i="25"/>
  <c r="N13" i="25"/>
  <c r="N12" i="25"/>
  <c r="N4" i="25"/>
  <c r="N8" i="25"/>
  <c r="N11" i="25"/>
  <c r="N10" i="25"/>
  <c r="F18" i="25"/>
  <c r="G16" i="25"/>
  <c r="B26" i="25" s="1"/>
  <c r="G18" i="25"/>
  <c r="O4" i="25"/>
  <c r="E16" i="25"/>
  <c r="B24" i="25" s="1"/>
  <c r="E18" i="25"/>
  <c r="H16" i="25"/>
  <c r="B27" i="25" s="1"/>
  <c r="H18" i="25"/>
  <c r="I16" i="25"/>
  <c r="B28" i="25" s="1"/>
  <c r="B16" i="25"/>
  <c r="J16" i="25"/>
  <c r="B29" i="25" s="1"/>
  <c r="B18" i="25"/>
  <c r="C16" i="25"/>
  <c r="B22" i="25" s="1"/>
  <c r="K16" i="25"/>
  <c r="B30" i="25" s="1"/>
  <c r="D16" i="25"/>
  <c r="B23" i="25" s="1"/>
  <c r="L16" i="25"/>
  <c r="B31" i="25" s="1"/>
  <c r="G12" i="24"/>
  <c r="H12" i="24" s="1"/>
  <c r="F13" i="24"/>
  <c r="G13" i="24" s="1"/>
  <c r="N9" i="22"/>
  <c r="H18" i="22"/>
  <c r="N13" i="22"/>
  <c r="N12" i="22"/>
  <c r="N8" i="22"/>
  <c r="N11" i="22"/>
  <c r="N10" i="22"/>
  <c r="N15" i="22"/>
  <c r="D16" i="22"/>
  <c r="B23" i="22" s="1"/>
  <c r="L18" i="22"/>
  <c r="O4" i="22"/>
  <c r="E18" i="22"/>
  <c r="F16" i="22"/>
  <c r="B25" i="22" s="1"/>
  <c r="F18" i="22"/>
  <c r="N4" i="22"/>
  <c r="L16" i="22"/>
  <c r="B31" i="22" s="1"/>
  <c r="D18" i="22"/>
  <c r="E16" i="22"/>
  <c r="B24" i="22" s="1"/>
  <c r="G16" i="22"/>
  <c r="B26" i="22" s="1"/>
  <c r="G18" i="22"/>
  <c r="I18" i="22"/>
  <c r="B16" i="22"/>
  <c r="J16" i="22"/>
  <c r="B29" i="22" s="1"/>
  <c r="C16" i="22"/>
  <c r="B22" i="22" s="1"/>
  <c r="K16" i="22"/>
  <c r="B30" i="22" s="1"/>
  <c r="G12" i="21"/>
  <c r="H12" i="21" s="1"/>
  <c r="D13" i="21"/>
  <c r="N13" i="16"/>
  <c r="N5" i="16"/>
  <c r="N9" i="16"/>
  <c r="N12" i="16"/>
  <c r="N4" i="16"/>
  <c r="C18" i="16"/>
  <c r="N11" i="16"/>
  <c r="N10" i="16"/>
  <c r="O4" i="16"/>
  <c r="P10" i="16" s="1"/>
  <c r="Q10" i="16" s="1"/>
  <c r="N8" i="16"/>
  <c r="F16" i="16"/>
  <c r="B25" i="16" s="1"/>
  <c r="G16" i="16"/>
  <c r="B26" i="16" s="1"/>
  <c r="G18" i="16"/>
  <c r="E18" i="16"/>
  <c r="H16" i="16"/>
  <c r="B27" i="16" s="1"/>
  <c r="H18" i="16"/>
  <c r="N6" i="16"/>
  <c r="I16" i="16"/>
  <c r="B28" i="16" s="1"/>
  <c r="B16" i="16"/>
  <c r="J16" i="16"/>
  <c r="B29" i="16" s="1"/>
  <c r="B18" i="16"/>
  <c r="C16" i="16"/>
  <c r="B22" i="16" s="1"/>
  <c r="K16" i="16"/>
  <c r="B30" i="16" s="1"/>
  <c r="D16" i="16"/>
  <c r="B23" i="16" s="1"/>
  <c r="L16" i="16"/>
  <c r="B31" i="16" s="1"/>
  <c r="D13" i="15"/>
  <c r="E13" i="15" s="1"/>
  <c r="I12" i="15"/>
  <c r="H12" i="15"/>
  <c r="N5" i="14"/>
  <c r="N12" i="14"/>
  <c r="N13" i="14"/>
  <c r="N4" i="14"/>
  <c r="N10" i="14"/>
  <c r="N9" i="14"/>
  <c r="D18" i="14"/>
  <c r="N7" i="14"/>
  <c r="N11" i="14"/>
  <c r="N8" i="14"/>
  <c r="O4" i="14"/>
  <c r="P6" i="14" s="1"/>
  <c r="Q6" i="14" s="1"/>
  <c r="E16" i="14"/>
  <c r="B24" i="14" s="1"/>
  <c r="E18" i="14"/>
  <c r="F16" i="14"/>
  <c r="B25" i="14" s="1"/>
  <c r="F18" i="14"/>
  <c r="G16" i="14"/>
  <c r="B26" i="14" s="1"/>
  <c r="G18" i="14"/>
  <c r="H16" i="14"/>
  <c r="B27" i="14" s="1"/>
  <c r="I16" i="14"/>
  <c r="B28" i="14" s="1"/>
  <c r="B16" i="14"/>
  <c r="J16" i="14"/>
  <c r="B29" i="14" s="1"/>
  <c r="B18" i="14"/>
  <c r="C16" i="14"/>
  <c r="B22" i="14" s="1"/>
  <c r="K16" i="14"/>
  <c r="B30" i="14" s="1"/>
  <c r="C18" i="14"/>
  <c r="D16" i="14"/>
  <c r="B23" i="14" s="1"/>
  <c r="L16" i="14"/>
  <c r="B31" i="14" s="1"/>
  <c r="D13" i="13"/>
  <c r="G12" i="13"/>
  <c r="H12" i="13" s="1"/>
  <c r="N13" i="11"/>
  <c r="N5" i="11"/>
  <c r="N12" i="11"/>
  <c r="N4" i="11"/>
  <c r="N9" i="11"/>
  <c r="N11" i="11"/>
  <c r="N10" i="11"/>
  <c r="B21" i="11"/>
  <c r="C18" i="11"/>
  <c r="O4" i="11"/>
  <c r="N8" i="11"/>
  <c r="E16" i="11"/>
  <c r="B24" i="11" s="1"/>
  <c r="E18" i="11"/>
  <c r="J16" i="11"/>
  <c r="B29" i="11" s="1"/>
  <c r="B18" i="11"/>
  <c r="K18" i="11"/>
  <c r="F16" i="11"/>
  <c r="B25" i="11" s="1"/>
  <c r="C16" i="11"/>
  <c r="B22" i="11" s="1"/>
  <c r="K16" i="11"/>
  <c r="B30" i="11" s="1"/>
  <c r="D16" i="11"/>
  <c r="B23" i="11" s="1"/>
  <c r="L16" i="11"/>
  <c r="B31" i="11" s="1"/>
  <c r="D18" i="11"/>
  <c r="G16" i="11"/>
  <c r="B26" i="11" s="1"/>
  <c r="L18" i="11"/>
  <c r="H16" i="11"/>
  <c r="B27" i="11" s="1"/>
  <c r="I16" i="11"/>
  <c r="B28" i="11" s="1"/>
  <c r="D13" i="10"/>
  <c r="E13" i="10" s="1"/>
  <c r="F13" i="10" s="1"/>
  <c r="G13" i="10" s="1"/>
  <c r="G12" i="10"/>
  <c r="I12" i="10" s="1"/>
  <c r="N12" i="9"/>
  <c r="N4" i="9"/>
  <c r="N9" i="9"/>
  <c r="I18" i="9"/>
  <c r="N8" i="9"/>
  <c r="N11" i="9"/>
  <c r="N10" i="9"/>
  <c r="O4" i="9"/>
  <c r="P13" i="9" s="1"/>
  <c r="Q13" i="9" s="1"/>
  <c r="E16" i="9"/>
  <c r="B24" i="9" s="1"/>
  <c r="E18" i="9"/>
  <c r="D16" i="9"/>
  <c r="B23" i="9" s="1"/>
  <c r="F16" i="9"/>
  <c r="B25" i="9" s="1"/>
  <c r="F18" i="9"/>
  <c r="G16" i="9"/>
  <c r="B26" i="9" s="1"/>
  <c r="G18" i="9"/>
  <c r="L18" i="9"/>
  <c r="H16" i="9"/>
  <c r="B27" i="9" s="1"/>
  <c r="I16" i="9"/>
  <c r="B28" i="9" s="1"/>
  <c r="B16" i="9"/>
  <c r="J16" i="9"/>
  <c r="B29" i="9" s="1"/>
  <c r="C16" i="9"/>
  <c r="B22" i="9" s="1"/>
  <c r="K16" i="9"/>
  <c r="B30" i="9" s="1"/>
  <c r="D13" i="8"/>
  <c r="E13" i="8" s="1"/>
  <c r="I12" i="8"/>
  <c r="H12" i="8"/>
  <c r="N9" i="7"/>
  <c r="N11" i="7"/>
  <c r="N10" i="7"/>
  <c r="O4" i="7"/>
  <c r="P7" i="7" s="1"/>
  <c r="Q7" i="7" s="1"/>
  <c r="P6" i="7"/>
  <c r="Q6" i="7" s="1"/>
  <c r="B16" i="7"/>
  <c r="C16" i="7"/>
  <c r="B22" i="7" s="1"/>
  <c r="K16" i="7"/>
  <c r="B30" i="7" s="1"/>
  <c r="C18" i="7"/>
  <c r="K18" i="7"/>
  <c r="N4" i="7"/>
  <c r="P4" i="7" s="1"/>
  <c r="Q4" i="7" s="1"/>
  <c r="D16" i="7"/>
  <c r="B23" i="7" s="1"/>
  <c r="L16" i="7"/>
  <c r="B31" i="7" s="1"/>
  <c r="D18" i="7"/>
  <c r="L18" i="7"/>
  <c r="N8" i="7"/>
  <c r="E16" i="7"/>
  <c r="B24" i="7" s="1"/>
  <c r="E18" i="7"/>
  <c r="G18" i="7"/>
  <c r="F18" i="7"/>
  <c r="H16" i="7"/>
  <c r="B27" i="7" s="1"/>
  <c r="J16" i="7"/>
  <c r="B29" i="7" s="1"/>
  <c r="G12" i="6"/>
  <c r="D13" i="6"/>
  <c r="H12" i="31" l="1"/>
  <c r="J12" i="31" s="1"/>
  <c r="G13" i="31"/>
  <c r="D14" i="31"/>
  <c r="N18" i="30"/>
  <c r="P11" i="30"/>
  <c r="P5" i="30"/>
  <c r="P12" i="30"/>
  <c r="P4" i="30"/>
  <c r="P14" i="30"/>
  <c r="P15" i="30"/>
  <c r="P13" i="30"/>
  <c r="P6" i="30"/>
  <c r="P10" i="30"/>
  <c r="B21" i="30"/>
  <c r="N16" i="30"/>
  <c r="P8" i="30"/>
  <c r="P9" i="30"/>
  <c r="I12" i="29"/>
  <c r="G13" i="29"/>
  <c r="D14" i="29"/>
  <c r="J12" i="29"/>
  <c r="P10" i="25"/>
  <c r="Q10" i="25" s="1"/>
  <c r="P12" i="25"/>
  <c r="Q12" i="25" s="1"/>
  <c r="P8" i="25"/>
  <c r="Q8" i="25" s="1"/>
  <c r="P14" i="25"/>
  <c r="Q14" i="25" s="1"/>
  <c r="P15" i="25"/>
  <c r="Q15" i="25" s="1"/>
  <c r="P13" i="25"/>
  <c r="Q13" i="25" s="1"/>
  <c r="P5" i="25"/>
  <c r="Q5" i="25" s="1"/>
  <c r="P7" i="25"/>
  <c r="Q7" i="25" s="1"/>
  <c r="N18" i="25"/>
  <c r="P11" i="25"/>
  <c r="Q11" i="25" s="1"/>
  <c r="B21" i="25"/>
  <c r="N16" i="25"/>
  <c r="P6" i="25"/>
  <c r="Q6" i="25" s="1"/>
  <c r="P9" i="25"/>
  <c r="Q9" i="25" s="1"/>
  <c r="P4" i="25"/>
  <c r="Q4" i="25" s="1"/>
  <c r="I12" i="24"/>
  <c r="J12" i="24"/>
  <c r="L13" i="24"/>
  <c r="I13" i="24"/>
  <c r="H13" i="24"/>
  <c r="D14" i="24"/>
  <c r="N18" i="22"/>
  <c r="P13" i="22"/>
  <c r="Q13" i="22" s="1"/>
  <c r="P14" i="22"/>
  <c r="Q14" i="22" s="1"/>
  <c r="P11" i="22"/>
  <c r="Q11" i="22" s="1"/>
  <c r="P5" i="22"/>
  <c r="Q5" i="22" s="1"/>
  <c r="P6" i="22"/>
  <c r="Q6" i="22" s="1"/>
  <c r="P8" i="22"/>
  <c r="Q8" i="22" s="1"/>
  <c r="P9" i="22"/>
  <c r="Q9" i="22" s="1"/>
  <c r="P15" i="22"/>
  <c r="Q15" i="22" s="1"/>
  <c r="P10" i="22"/>
  <c r="Q10" i="22" s="1"/>
  <c r="B21" i="22"/>
  <c r="N16" i="22"/>
  <c r="P7" i="22"/>
  <c r="Q7" i="22" s="1"/>
  <c r="P4" i="22"/>
  <c r="Q4" i="22" s="1"/>
  <c r="P12" i="22"/>
  <c r="Q12" i="22" s="1"/>
  <c r="I12" i="21"/>
  <c r="J12" i="21"/>
  <c r="E13" i="21"/>
  <c r="F13" i="21" s="1"/>
  <c r="N18" i="16"/>
  <c r="P8" i="16"/>
  <c r="Q8" i="16" s="1"/>
  <c r="P14" i="16"/>
  <c r="Q14" i="16" s="1"/>
  <c r="P12" i="16"/>
  <c r="Q12" i="16" s="1"/>
  <c r="P7" i="16"/>
  <c r="Q7" i="16" s="1"/>
  <c r="P4" i="16"/>
  <c r="Q4" i="16" s="1"/>
  <c r="P9" i="16"/>
  <c r="Q9" i="16" s="1"/>
  <c r="P13" i="16"/>
  <c r="Q13" i="16" s="1"/>
  <c r="B21" i="16"/>
  <c r="N16" i="16"/>
  <c r="P11" i="16"/>
  <c r="Q11" i="16" s="1"/>
  <c r="P6" i="16"/>
  <c r="Q6" i="16" s="1"/>
  <c r="P15" i="16"/>
  <c r="Q15" i="16" s="1"/>
  <c r="P5" i="16"/>
  <c r="Q5" i="16" s="1"/>
  <c r="F13" i="15"/>
  <c r="J12" i="15"/>
  <c r="P15" i="14"/>
  <c r="Q15" i="14" s="1"/>
  <c r="N16" i="14"/>
  <c r="B21" i="14"/>
  <c r="P10" i="14"/>
  <c r="Q10" i="14" s="1"/>
  <c r="P4" i="14"/>
  <c r="Q4" i="14" s="1"/>
  <c r="P8" i="14"/>
  <c r="Q8" i="14" s="1"/>
  <c r="P7" i="14"/>
  <c r="Q7" i="14" s="1"/>
  <c r="P13" i="14"/>
  <c r="Q13" i="14" s="1"/>
  <c r="N18" i="14"/>
  <c r="P11" i="14"/>
  <c r="Q11" i="14" s="1"/>
  <c r="P5" i="14"/>
  <c r="Q5" i="14" s="1"/>
  <c r="P9" i="14"/>
  <c r="Q9" i="14" s="1"/>
  <c r="P14" i="14"/>
  <c r="Q14" i="14" s="1"/>
  <c r="P12" i="14"/>
  <c r="Q12" i="14" s="1"/>
  <c r="I12" i="13"/>
  <c r="E13" i="13"/>
  <c r="F13" i="13" s="1"/>
  <c r="J12" i="13"/>
  <c r="P8" i="11"/>
  <c r="Q8" i="11" s="1"/>
  <c r="P9" i="11"/>
  <c r="Q9" i="11" s="1"/>
  <c r="P4" i="11"/>
  <c r="Q4" i="11" s="1"/>
  <c r="P6" i="11"/>
  <c r="Q6" i="11" s="1"/>
  <c r="P13" i="11"/>
  <c r="Q13" i="11" s="1"/>
  <c r="P11" i="11"/>
  <c r="Q11" i="11" s="1"/>
  <c r="P7" i="11"/>
  <c r="Q7" i="11" s="1"/>
  <c r="P12" i="11"/>
  <c r="Q12" i="11" s="1"/>
  <c r="P14" i="11"/>
  <c r="Q14" i="11" s="1"/>
  <c r="N16" i="11"/>
  <c r="N18" i="11"/>
  <c r="P10" i="11"/>
  <c r="Q10" i="11" s="1"/>
  <c r="P15" i="11"/>
  <c r="Q15" i="11" s="1"/>
  <c r="P5" i="11"/>
  <c r="Q5" i="11" s="1"/>
  <c r="H12" i="10"/>
  <c r="J12" i="10" s="1"/>
  <c r="L13" i="10"/>
  <c r="I13" i="10"/>
  <c r="H13" i="10"/>
  <c r="D14" i="10"/>
  <c r="N18" i="9"/>
  <c r="P14" i="9"/>
  <c r="Q14" i="9" s="1"/>
  <c r="P6" i="9"/>
  <c r="Q6" i="9" s="1"/>
  <c r="P5" i="9"/>
  <c r="Q5" i="9" s="1"/>
  <c r="P11" i="9"/>
  <c r="Q11" i="9" s="1"/>
  <c r="P15" i="9"/>
  <c r="Q15" i="9" s="1"/>
  <c r="P10" i="9"/>
  <c r="Q10" i="9" s="1"/>
  <c r="P12" i="9"/>
  <c r="Q12" i="9" s="1"/>
  <c r="P4" i="9"/>
  <c r="Q4" i="9" s="1"/>
  <c r="B21" i="9"/>
  <c r="N16" i="9"/>
  <c r="P8" i="9"/>
  <c r="Q8" i="9" s="1"/>
  <c r="P9" i="9"/>
  <c r="Q9" i="9" s="1"/>
  <c r="P7" i="9"/>
  <c r="Q7" i="9" s="1"/>
  <c r="F13" i="8"/>
  <c r="D14" i="8" s="1"/>
  <c r="E14" i="8" s="1"/>
  <c r="F14" i="8" s="1"/>
  <c r="J12" i="8"/>
  <c r="P13" i="7"/>
  <c r="Q13" i="7" s="1"/>
  <c r="P11" i="7"/>
  <c r="Q11" i="7" s="1"/>
  <c r="P15" i="7"/>
  <c r="Q15" i="7" s="1"/>
  <c r="N18" i="7"/>
  <c r="P14" i="7"/>
  <c r="Q14" i="7" s="1"/>
  <c r="P8" i="7"/>
  <c r="Q8" i="7" s="1"/>
  <c r="P5" i="7"/>
  <c r="Q5" i="7" s="1"/>
  <c r="P10" i="7"/>
  <c r="Q10" i="7" s="1"/>
  <c r="P12" i="7"/>
  <c r="Q12" i="7" s="1"/>
  <c r="P9" i="7"/>
  <c r="Q9" i="7" s="1"/>
  <c r="B21" i="7"/>
  <c r="N16" i="7"/>
  <c r="E13" i="6"/>
  <c r="F13" i="6" s="1"/>
  <c r="H12" i="6"/>
  <c r="I12" i="6"/>
  <c r="E14" i="31" l="1"/>
  <c r="F14" i="31" s="1"/>
  <c r="L13" i="31"/>
  <c r="I13" i="31"/>
  <c r="H13" i="31"/>
  <c r="N17" i="30"/>
  <c r="L13" i="29"/>
  <c r="I13" i="29"/>
  <c r="H13" i="29"/>
  <c r="E14" i="29"/>
  <c r="F14" i="29" s="1"/>
  <c r="N17" i="25"/>
  <c r="J13" i="24"/>
  <c r="M13" i="24"/>
  <c r="E14" i="24"/>
  <c r="F14" i="24" s="1"/>
  <c r="N13" i="24"/>
  <c r="O13" i="24" s="1"/>
  <c r="N17" i="22"/>
  <c r="D14" i="21"/>
  <c r="G13" i="21"/>
  <c r="N17" i="16"/>
  <c r="D14" i="15"/>
  <c r="E14" i="15" s="1"/>
  <c r="F14" i="15" s="1"/>
  <c r="D15" i="15" s="1"/>
  <c r="G13" i="15"/>
  <c r="N17" i="14"/>
  <c r="D14" i="13"/>
  <c r="E14" i="13" s="1"/>
  <c r="F14" i="13" s="1"/>
  <c r="D15" i="13" s="1"/>
  <c r="G13" i="13"/>
  <c r="L13" i="13" s="1"/>
  <c r="N17" i="11"/>
  <c r="E14" i="10"/>
  <c r="F14" i="10" s="1"/>
  <c r="J13" i="10"/>
  <c r="M13" i="10"/>
  <c r="N13" i="10"/>
  <c r="O13" i="10" s="1"/>
  <c r="N17" i="9"/>
  <c r="G13" i="8"/>
  <c r="L13" i="8" s="1"/>
  <c r="D15" i="8"/>
  <c r="G14" i="8"/>
  <c r="N17" i="7"/>
  <c r="J12" i="6"/>
  <c r="D14" i="6"/>
  <c r="G13" i="6"/>
  <c r="D15" i="31" l="1"/>
  <c r="G14" i="31"/>
  <c r="L14" i="31" s="1"/>
  <c r="J13" i="31"/>
  <c r="M13" i="31"/>
  <c r="N13" i="31"/>
  <c r="O13" i="31" s="1"/>
  <c r="D15" i="29"/>
  <c r="G14" i="29"/>
  <c r="L14" i="29" s="1"/>
  <c r="J13" i="29"/>
  <c r="M13" i="29"/>
  <c r="N13" i="29"/>
  <c r="O13" i="29" s="1"/>
  <c r="D15" i="24"/>
  <c r="G14" i="24"/>
  <c r="L13" i="21"/>
  <c r="I13" i="21"/>
  <c r="H13" i="21"/>
  <c r="E14" i="21"/>
  <c r="F14" i="21" s="1"/>
  <c r="G14" i="15"/>
  <c r="H14" i="15" s="1"/>
  <c r="L13" i="15"/>
  <c r="I13" i="15"/>
  <c r="H13" i="15"/>
  <c r="E15" i="15"/>
  <c r="F15" i="15" s="1"/>
  <c r="H13" i="13"/>
  <c r="J13" i="13" s="1"/>
  <c r="I13" i="13"/>
  <c r="G14" i="13"/>
  <c r="L14" i="13" s="1"/>
  <c r="E15" i="13"/>
  <c r="F15" i="13" s="1"/>
  <c r="G14" i="10"/>
  <c r="D15" i="10"/>
  <c r="H13" i="8"/>
  <c r="M13" i="8" s="1"/>
  <c r="I13" i="8"/>
  <c r="I14" i="8"/>
  <c r="H14" i="8"/>
  <c r="J14" i="8" s="1"/>
  <c r="E15" i="8"/>
  <c r="F15" i="8" s="1"/>
  <c r="L14" i="8"/>
  <c r="I13" i="6"/>
  <c r="H13" i="6"/>
  <c r="L13" i="6"/>
  <c r="E14" i="6"/>
  <c r="F14" i="6" s="1"/>
  <c r="E15" i="31" l="1"/>
  <c r="F15" i="31" s="1"/>
  <c r="H14" i="31"/>
  <c r="I14" i="31"/>
  <c r="I14" i="29"/>
  <c r="H14" i="29"/>
  <c r="E15" i="29"/>
  <c r="F15" i="29" s="1"/>
  <c r="E15" i="24"/>
  <c r="F15" i="24" s="1"/>
  <c r="H14" i="24"/>
  <c r="I14" i="24"/>
  <c r="L14" i="24"/>
  <c r="D15" i="21"/>
  <c r="G14" i="21"/>
  <c r="J13" i="21"/>
  <c r="M13" i="21"/>
  <c r="N13" i="21"/>
  <c r="O13" i="21" s="1"/>
  <c r="L14" i="15"/>
  <c r="I14" i="15"/>
  <c r="N13" i="15"/>
  <c r="O13" i="15" s="1"/>
  <c r="M13" i="15"/>
  <c r="M14" i="15" s="1"/>
  <c r="J13" i="15"/>
  <c r="G15" i="15"/>
  <c r="D16" i="15"/>
  <c r="J14" i="15"/>
  <c r="N14" i="15"/>
  <c r="O14" i="15" s="1"/>
  <c r="N13" i="13"/>
  <c r="O13" i="13" s="1"/>
  <c r="M13" i="13"/>
  <c r="I14" i="13"/>
  <c r="H14" i="13"/>
  <c r="G15" i="13"/>
  <c r="D16" i="13"/>
  <c r="E15" i="10"/>
  <c r="F15" i="10" s="1"/>
  <c r="H14" i="10"/>
  <c r="I14" i="10"/>
  <c r="L14" i="10"/>
  <c r="N13" i="8"/>
  <c r="O13" i="8" s="1"/>
  <c r="J13" i="8"/>
  <c r="G15" i="8"/>
  <c r="L15" i="8" s="1"/>
  <c r="D16" i="8"/>
  <c r="N14" i="8"/>
  <c r="O14" i="8" s="1"/>
  <c r="M14" i="8"/>
  <c r="G14" i="6"/>
  <c r="L14" i="6" s="1"/>
  <c r="D15" i="6"/>
  <c r="J13" i="6"/>
  <c r="M13" i="6"/>
  <c r="N13" i="6"/>
  <c r="O13" i="6" s="1"/>
  <c r="J14" i="31" l="1"/>
  <c r="N14" i="31"/>
  <c r="O14" i="31" s="1"/>
  <c r="G15" i="31"/>
  <c r="D16" i="31"/>
  <c r="M14" i="31"/>
  <c r="G15" i="29"/>
  <c r="D16" i="29"/>
  <c r="J14" i="29"/>
  <c r="N14" i="29"/>
  <c r="O14" i="29" s="1"/>
  <c r="M14" i="29"/>
  <c r="G15" i="24"/>
  <c r="D16" i="24"/>
  <c r="J14" i="24"/>
  <c r="N14" i="24"/>
  <c r="O14" i="24" s="1"/>
  <c r="M14" i="24"/>
  <c r="I14" i="21"/>
  <c r="H14" i="21"/>
  <c r="L14" i="21"/>
  <c r="E15" i="21"/>
  <c r="F15" i="21" s="1"/>
  <c r="L15" i="15"/>
  <c r="E16" i="15"/>
  <c r="F16" i="15" s="1"/>
  <c r="I15" i="15"/>
  <c r="H15" i="15"/>
  <c r="M14" i="13"/>
  <c r="J14" i="13"/>
  <c r="N14" i="13"/>
  <c r="O14" i="13" s="1"/>
  <c r="I15" i="13"/>
  <c r="H15" i="13"/>
  <c r="L15" i="13"/>
  <c r="E16" i="13"/>
  <c r="F16" i="13" s="1"/>
  <c r="D16" i="10"/>
  <c r="G15" i="10"/>
  <c r="L15" i="10" s="1"/>
  <c r="J14" i="10"/>
  <c r="N14" i="10"/>
  <c r="O14" i="10" s="1"/>
  <c r="M14" i="10"/>
  <c r="E16" i="8"/>
  <c r="F16" i="8" s="1"/>
  <c r="I15" i="8"/>
  <c r="H15" i="8"/>
  <c r="E15" i="6"/>
  <c r="F15" i="6" s="1"/>
  <c r="H14" i="6"/>
  <c r="M14" i="6" s="1"/>
  <c r="I14" i="6"/>
  <c r="E16" i="31" l="1"/>
  <c r="F16" i="31" s="1"/>
  <c r="I15" i="31"/>
  <c r="H15" i="31"/>
  <c r="L15" i="31"/>
  <c r="I15" i="29"/>
  <c r="H15" i="29"/>
  <c r="M15" i="29" s="1"/>
  <c r="L15" i="29"/>
  <c r="E16" i="29"/>
  <c r="F16" i="29" s="1"/>
  <c r="I15" i="24"/>
  <c r="H15" i="24"/>
  <c r="M15" i="24" s="1"/>
  <c r="L15" i="24"/>
  <c r="E16" i="24"/>
  <c r="F16" i="24" s="1"/>
  <c r="D16" i="21"/>
  <c r="G15" i="21"/>
  <c r="J14" i="21"/>
  <c r="N14" i="21"/>
  <c r="O14" i="21" s="1"/>
  <c r="M14" i="21"/>
  <c r="D17" i="15"/>
  <c r="G16" i="15"/>
  <c r="J15" i="15"/>
  <c r="M15" i="15"/>
  <c r="N15" i="15"/>
  <c r="O15" i="15" s="1"/>
  <c r="M15" i="13"/>
  <c r="D17" i="13"/>
  <c r="G16" i="13"/>
  <c r="L16" i="13" s="1"/>
  <c r="J15" i="13"/>
  <c r="N15" i="13"/>
  <c r="O15" i="13" s="1"/>
  <c r="I15" i="10"/>
  <c r="H15" i="10"/>
  <c r="E16" i="10"/>
  <c r="F16" i="10" s="1"/>
  <c r="D17" i="8"/>
  <c r="G16" i="8"/>
  <c r="J15" i="8"/>
  <c r="N15" i="8"/>
  <c r="O15" i="8" s="1"/>
  <c r="M15" i="8"/>
  <c r="J14" i="6"/>
  <c r="N14" i="6"/>
  <c r="O14" i="6" s="1"/>
  <c r="G15" i="6"/>
  <c r="D16" i="6"/>
  <c r="D17" i="31" l="1"/>
  <c r="G16" i="31"/>
  <c r="L16" i="31" s="1"/>
  <c r="J15" i="31"/>
  <c r="N15" i="31"/>
  <c r="O15" i="31" s="1"/>
  <c r="M15" i="31"/>
  <c r="D17" i="29"/>
  <c r="G16" i="29"/>
  <c r="J15" i="29"/>
  <c r="N15" i="29"/>
  <c r="O15" i="29" s="1"/>
  <c r="D17" i="24"/>
  <c r="G16" i="24"/>
  <c r="L16" i="24" s="1"/>
  <c r="J15" i="24"/>
  <c r="N15" i="24"/>
  <c r="O15" i="24" s="1"/>
  <c r="H15" i="21"/>
  <c r="I15" i="21"/>
  <c r="E16" i="21"/>
  <c r="F16" i="21" s="1"/>
  <c r="L15" i="21"/>
  <c r="E17" i="15"/>
  <c r="F17" i="15" s="1"/>
  <c r="I16" i="15"/>
  <c r="H16" i="15"/>
  <c r="L16" i="15"/>
  <c r="M16" i="15"/>
  <c r="I16" i="13"/>
  <c r="H16" i="13"/>
  <c r="E17" i="13"/>
  <c r="F17" i="13" s="1"/>
  <c r="G16" i="10"/>
  <c r="D17" i="10"/>
  <c r="J15" i="10"/>
  <c r="N15" i="10"/>
  <c r="O15" i="10" s="1"/>
  <c r="M15" i="10"/>
  <c r="E17" i="8"/>
  <c r="F17" i="8" s="1"/>
  <c r="H16" i="8"/>
  <c r="I16" i="8"/>
  <c r="L16" i="8"/>
  <c r="I15" i="6"/>
  <c r="H15" i="6"/>
  <c r="L15" i="6"/>
  <c r="E16" i="6"/>
  <c r="F16" i="6" s="1"/>
  <c r="E17" i="31" l="1"/>
  <c r="F17" i="31" s="1"/>
  <c r="H16" i="31"/>
  <c r="I16" i="31"/>
  <c r="I16" i="29"/>
  <c r="H16" i="29"/>
  <c r="E17" i="29"/>
  <c r="F17" i="29" s="1"/>
  <c r="L16" i="29"/>
  <c r="H16" i="24"/>
  <c r="I16" i="24"/>
  <c r="E17" i="24"/>
  <c r="F17" i="24" s="1"/>
  <c r="G16" i="21"/>
  <c r="L16" i="21" s="1"/>
  <c r="D17" i="21"/>
  <c r="J15" i="21"/>
  <c r="N15" i="21"/>
  <c r="O15" i="21" s="1"/>
  <c r="M15" i="21"/>
  <c r="G17" i="15"/>
  <c r="D18" i="15"/>
  <c r="J16" i="15"/>
  <c r="N16" i="15"/>
  <c r="O16" i="15" s="1"/>
  <c r="G17" i="13"/>
  <c r="D18" i="13"/>
  <c r="J16" i="13"/>
  <c r="N16" i="13"/>
  <c r="O16" i="13" s="1"/>
  <c r="M16" i="13"/>
  <c r="H16" i="10"/>
  <c r="M16" i="10" s="1"/>
  <c r="I16" i="10"/>
  <c r="L16" i="10"/>
  <c r="E17" i="10"/>
  <c r="F17" i="10" s="1"/>
  <c r="J16" i="8"/>
  <c r="N16" i="8"/>
  <c r="O16" i="8" s="1"/>
  <c r="M16" i="8"/>
  <c r="D18" i="8"/>
  <c r="G17" i="8"/>
  <c r="L17" i="8" s="1"/>
  <c r="D17" i="6"/>
  <c r="G16" i="6"/>
  <c r="L16" i="6" s="1"/>
  <c r="J15" i="6"/>
  <c r="N15" i="6"/>
  <c r="O15" i="6" s="1"/>
  <c r="M15" i="6"/>
  <c r="G17" i="31" l="1"/>
  <c r="D18" i="31"/>
  <c r="J16" i="31"/>
  <c r="N16" i="31"/>
  <c r="O16" i="31" s="1"/>
  <c r="M16" i="31"/>
  <c r="G17" i="29"/>
  <c r="D18" i="29"/>
  <c r="J16" i="29"/>
  <c r="M16" i="29"/>
  <c r="N16" i="29"/>
  <c r="O16" i="29" s="1"/>
  <c r="G17" i="24"/>
  <c r="D18" i="24"/>
  <c r="J16" i="24"/>
  <c r="M16" i="24"/>
  <c r="N16" i="24"/>
  <c r="O16" i="24" s="1"/>
  <c r="E17" i="21"/>
  <c r="F17" i="21" s="1"/>
  <c r="I16" i="21"/>
  <c r="H16" i="21"/>
  <c r="E18" i="15"/>
  <c r="F18" i="15" s="1"/>
  <c r="I17" i="15"/>
  <c r="H17" i="15"/>
  <c r="L17" i="15"/>
  <c r="I17" i="13"/>
  <c r="H17" i="13"/>
  <c r="L17" i="13"/>
  <c r="E18" i="13"/>
  <c r="F18" i="13" s="1"/>
  <c r="G17" i="10"/>
  <c r="L17" i="10" s="1"/>
  <c r="D18" i="10"/>
  <c r="J16" i="10"/>
  <c r="N16" i="10"/>
  <c r="O16" i="10" s="1"/>
  <c r="I17" i="8"/>
  <c r="H17" i="8"/>
  <c r="M17" i="8" s="1"/>
  <c r="E18" i="8"/>
  <c r="F18" i="8" s="1"/>
  <c r="E17" i="6"/>
  <c r="F17" i="6" s="1"/>
  <c r="H16" i="6"/>
  <c r="I16" i="6"/>
  <c r="I17" i="31" l="1"/>
  <c r="H17" i="31"/>
  <c r="L17" i="31"/>
  <c r="E18" i="31"/>
  <c r="F18" i="31" s="1"/>
  <c r="E18" i="29"/>
  <c r="F18" i="29" s="1"/>
  <c r="I17" i="29"/>
  <c r="H17" i="29"/>
  <c r="L17" i="29"/>
  <c r="E18" i="24"/>
  <c r="F18" i="24" s="1"/>
  <c r="I17" i="24"/>
  <c r="H17" i="24"/>
  <c r="L17" i="24"/>
  <c r="D18" i="21"/>
  <c r="G17" i="21"/>
  <c r="J16" i="21"/>
  <c r="N16" i="21"/>
  <c r="O16" i="21" s="1"/>
  <c r="M16" i="21"/>
  <c r="D19" i="15"/>
  <c r="G18" i="15"/>
  <c r="J17" i="15"/>
  <c r="M17" i="15"/>
  <c r="N17" i="15"/>
  <c r="O17" i="15" s="1"/>
  <c r="J17" i="13"/>
  <c r="N17" i="13"/>
  <c r="O17" i="13" s="1"/>
  <c r="M17" i="13"/>
  <c r="D19" i="13"/>
  <c r="G18" i="13"/>
  <c r="L18" i="13" s="1"/>
  <c r="E18" i="10"/>
  <c r="F18" i="10" s="1"/>
  <c r="I17" i="10"/>
  <c r="H17" i="10"/>
  <c r="D19" i="8"/>
  <c r="G18" i="8"/>
  <c r="J17" i="8"/>
  <c r="N17" i="8"/>
  <c r="O17" i="8" s="1"/>
  <c r="G17" i="6"/>
  <c r="D18" i="6"/>
  <c r="J16" i="6"/>
  <c r="N16" i="6"/>
  <c r="O16" i="6" s="1"/>
  <c r="M16" i="6"/>
  <c r="D19" i="31" l="1"/>
  <c r="G18" i="31"/>
  <c r="L18" i="31" s="1"/>
  <c r="J17" i="31"/>
  <c r="N17" i="31"/>
  <c r="O17" i="31" s="1"/>
  <c r="M17" i="31"/>
  <c r="D19" i="29"/>
  <c r="G18" i="29"/>
  <c r="L18" i="29" s="1"/>
  <c r="J17" i="29"/>
  <c r="N17" i="29"/>
  <c r="O17" i="29" s="1"/>
  <c r="M17" i="29"/>
  <c r="D19" i="24"/>
  <c r="G18" i="24"/>
  <c r="L18" i="24" s="1"/>
  <c r="J17" i="24"/>
  <c r="N17" i="24"/>
  <c r="O17" i="24" s="1"/>
  <c r="M17" i="24"/>
  <c r="H17" i="21"/>
  <c r="I17" i="21"/>
  <c r="L17" i="21"/>
  <c r="E18" i="21"/>
  <c r="F18" i="21" s="1"/>
  <c r="I18" i="15"/>
  <c r="H18" i="15"/>
  <c r="M18" i="15" s="1"/>
  <c r="L18" i="15"/>
  <c r="E19" i="15"/>
  <c r="F19" i="15" s="1"/>
  <c r="I18" i="13"/>
  <c r="H18" i="13"/>
  <c r="E19" i="13"/>
  <c r="F19" i="13" s="1"/>
  <c r="G18" i="10"/>
  <c r="D19" i="10"/>
  <c r="J17" i="10"/>
  <c r="N17" i="10"/>
  <c r="O17" i="10" s="1"/>
  <c r="M17" i="10"/>
  <c r="E19" i="8"/>
  <c r="F19" i="8" s="1"/>
  <c r="H18" i="8"/>
  <c r="I18" i="8"/>
  <c r="L18" i="8"/>
  <c r="E18" i="6"/>
  <c r="F18" i="6" s="1"/>
  <c r="I17" i="6"/>
  <c r="H17" i="6"/>
  <c r="L17" i="6"/>
  <c r="E19" i="31" l="1"/>
  <c r="F19" i="31" s="1"/>
  <c r="I18" i="31"/>
  <c r="H18" i="31"/>
  <c r="M18" i="31" s="1"/>
  <c r="I18" i="29"/>
  <c r="H18" i="29"/>
  <c r="M18" i="29" s="1"/>
  <c r="E19" i="29"/>
  <c r="F19" i="29" s="1"/>
  <c r="E19" i="24"/>
  <c r="F19" i="24" s="1"/>
  <c r="H18" i="24"/>
  <c r="I18" i="24"/>
  <c r="G18" i="21"/>
  <c r="L18" i="21" s="1"/>
  <c r="D19" i="21"/>
  <c r="J17" i="21"/>
  <c r="N17" i="21"/>
  <c r="O17" i="21" s="1"/>
  <c r="M17" i="21"/>
  <c r="J18" i="15"/>
  <c r="N18" i="15"/>
  <c r="O18" i="15" s="1"/>
  <c r="G19" i="15"/>
  <c r="L19" i="15" s="1"/>
  <c r="D20" i="15"/>
  <c r="J18" i="13"/>
  <c r="N18" i="13"/>
  <c r="O18" i="13" s="1"/>
  <c r="G19" i="13"/>
  <c r="D20" i="13"/>
  <c r="M18" i="13"/>
  <c r="E19" i="10"/>
  <c r="F19" i="10" s="1"/>
  <c r="H18" i="10"/>
  <c r="M18" i="10" s="1"/>
  <c r="I18" i="10"/>
  <c r="L18" i="10"/>
  <c r="G19" i="8"/>
  <c r="D20" i="8"/>
  <c r="J18" i="8"/>
  <c r="N18" i="8"/>
  <c r="O18" i="8" s="1"/>
  <c r="M18" i="8"/>
  <c r="D19" i="6"/>
  <c r="G18" i="6"/>
  <c r="L18" i="6" s="1"/>
  <c r="J17" i="6"/>
  <c r="N17" i="6"/>
  <c r="O17" i="6" s="1"/>
  <c r="M17" i="6"/>
  <c r="J18" i="31" l="1"/>
  <c r="N18" i="31"/>
  <c r="O18" i="31" s="1"/>
  <c r="G19" i="31"/>
  <c r="D20" i="31"/>
  <c r="G19" i="29"/>
  <c r="D20" i="29"/>
  <c r="J18" i="29"/>
  <c r="N18" i="29"/>
  <c r="O18" i="29" s="1"/>
  <c r="J18" i="24"/>
  <c r="N18" i="24"/>
  <c r="O18" i="24" s="1"/>
  <c r="M18" i="24"/>
  <c r="G19" i="24"/>
  <c r="D20" i="24"/>
  <c r="E19" i="21"/>
  <c r="F19" i="21" s="1"/>
  <c r="I18" i="21"/>
  <c r="H18" i="21"/>
  <c r="I19" i="15"/>
  <c r="H19" i="15"/>
  <c r="E20" i="15"/>
  <c r="F20" i="15" s="1"/>
  <c r="I19" i="13"/>
  <c r="H19" i="13"/>
  <c r="M19" i="13" s="1"/>
  <c r="L19" i="13"/>
  <c r="E20" i="13"/>
  <c r="F20" i="13" s="1"/>
  <c r="D20" i="10"/>
  <c r="G19" i="10"/>
  <c r="L19" i="10" s="1"/>
  <c r="J18" i="10"/>
  <c r="N18" i="10"/>
  <c r="O18" i="10" s="1"/>
  <c r="E20" i="8"/>
  <c r="F20" i="8" s="1"/>
  <c r="I19" i="8"/>
  <c r="H19" i="8"/>
  <c r="L19" i="8"/>
  <c r="E19" i="6"/>
  <c r="F19" i="6" s="1"/>
  <c r="I18" i="6"/>
  <c r="H18" i="6"/>
  <c r="M18" i="6" s="1"/>
  <c r="E20" i="31" l="1"/>
  <c r="F20" i="31" s="1"/>
  <c r="I19" i="31"/>
  <c r="H19" i="31"/>
  <c r="L19" i="31"/>
  <c r="I19" i="29"/>
  <c r="H19" i="29"/>
  <c r="L19" i="29"/>
  <c r="E20" i="29"/>
  <c r="F20" i="29" s="1"/>
  <c r="I19" i="24"/>
  <c r="H19" i="24"/>
  <c r="M19" i="24" s="1"/>
  <c r="L19" i="24"/>
  <c r="E20" i="24"/>
  <c r="F20" i="24" s="1"/>
  <c r="D20" i="21"/>
  <c r="G19" i="21"/>
  <c r="J18" i="21"/>
  <c r="N18" i="21"/>
  <c r="O18" i="21" s="1"/>
  <c r="M18" i="21"/>
  <c r="D21" i="15"/>
  <c r="G20" i="15"/>
  <c r="J19" i="15"/>
  <c r="N19" i="15"/>
  <c r="O19" i="15" s="1"/>
  <c r="M19" i="15"/>
  <c r="D21" i="13"/>
  <c r="G20" i="13"/>
  <c r="J19" i="13"/>
  <c r="N19" i="13"/>
  <c r="O19" i="13" s="1"/>
  <c r="E20" i="10"/>
  <c r="F20" i="10" s="1"/>
  <c r="I19" i="10"/>
  <c r="H19" i="10"/>
  <c r="D21" i="8"/>
  <c r="G20" i="8"/>
  <c r="L20" i="8" s="1"/>
  <c r="J19" i="8"/>
  <c r="N19" i="8"/>
  <c r="O19" i="8" s="1"/>
  <c r="M19" i="8"/>
  <c r="D20" i="6"/>
  <c r="G19" i="6"/>
  <c r="J18" i="6"/>
  <c r="N18" i="6"/>
  <c r="O18" i="6" s="1"/>
  <c r="J19" i="31" l="1"/>
  <c r="N19" i="31"/>
  <c r="O19" i="31" s="1"/>
  <c r="M19" i="31"/>
  <c r="D21" i="31"/>
  <c r="G20" i="31"/>
  <c r="L20" i="31" s="1"/>
  <c r="D21" i="29"/>
  <c r="G20" i="29"/>
  <c r="J19" i="29"/>
  <c r="N19" i="29"/>
  <c r="O19" i="29" s="1"/>
  <c r="M19" i="29"/>
  <c r="D21" i="24"/>
  <c r="G20" i="24"/>
  <c r="L20" i="24" s="1"/>
  <c r="J19" i="24"/>
  <c r="N19" i="24"/>
  <c r="O19" i="24" s="1"/>
  <c r="H19" i="21"/>
  <c r="I19" i="21"/>
  <c r="L19" i="21"/>
  <c r="E20" i="21"/>
  <c r="F20" i="21" s="1"/>
  <c r="E21" i="15"/>
  <c r="F21" i="15" s="1"/>
  <c r="I20" i="15"/>
  <c r="H20" i="15"/>
  <c r="M20" i="15" s="1"/>
  <c r="L20" i="15"/>
  <c r="H20" i="13"/>
  <c r="I20" i="13"/>
  <c r="E21" i="13"/>
  <c r="F21" i="13" s="1"/>
  <c r="L20" i="13"/>
  <c r="G20" i="10"/>
  <c r="D21" i="10"/>
  <c r="J19" i="10"/>
  <c r="N19" i="10"/>
  <c r="O19" i="10" s="1"/>
  <c r="M19" i="10"/>
  <c r="I20" i="8"/>
  <c r="H20" i="8"/>
  <c r="M20" i="8" s="1"/>
  <c r="E21" i="8"/>
  <c r="F21" i="8" s="1"/>
  <c r="I19" i="6"/>
  <c r="H19" i="6"/>
  <c r="L19" i="6"/>
  <c r="E20" i="6"/>
  <c r="F20" i="6" s="1"/>
  <c r="E21" i="31" l="1"/>
  <c r="F21" i="31" s="1"/>
  <c r="H20" i="31"/>
  <c r="M20" i="31" s="1"/>
  <c r="I20" i="31"/>
  <c r="E21" i="29"/>
  <c r="F21" i="29" s="1"/>
  <c r="H20" i="29"/>
  <c r="I20" i="29"/>
  <c r="L20" i="29"/>
  <c r="I20" i="24"/>
  <c r="H20" i="24"/>
  <c r="E21" i="24"/>
  <c r="F21" i="24" s="1"/>
  <c r="D21" i="21"/>
  <c r="G20" i="21"/>
  <c r="L20" i="21" s="1"/>
  <c r="J19" i="21"/>
  <c r="N19" i="21"/>
  <c r="O19" i="21" s="1"/>
  <c r="M19" i="21"/>
  <c r="G21" i="15"/>
  <c r="D22" i="15"/>
  <c r="J20" i="15"/>
  <c r="N20" i="15"/>
  <c r="O20" i="15" s="1"/>
  <c r="G21" i="13"/>
  <c r="D22" i="13"/>
  <c r="J20" i="13"/>
  <c r="N20" i="13"/>
  <c r="O20" i="13" s="1"/>
  <c r="M20" i="13"/>
  <c r="E21" i="10"/>
  <c r="F21" i="10" s="1"/>
  <c r="H20" i="10"/>
  <c r="I20" i="10"/>
  <c r="L20" i="10"/>
  <c r="G21" i="8"/>
  <c r="D22" i="8"/>
  <c r="J20" i="8"/>
  <c r="N20" i="8"/>
  <c r="O20" i="8" s="1"/>
  <c r="D21" i="6"/>
  <c r="G20" i="6"/>
  <c r="L20" i="6" s="1"/>
  <c r="J19" i="6"/>
  <c r="N19" i="6"/>
  <c r="O19" i="6" s="1"/>
  <c r="M19" i="6"/>
  <c r="D22" i="31" l="1"/>
  <c r="G21" i="31"/>
  <c r="J20" i="31"/>
  <c r="N20" i="31"/>
  <c r="O20" i="31" s="1"/>
  <c r="G21" i="29"/>
  <c r="L21" i="29" s="1"/>
  <c r="D22" i="29"/>
  <c r="J20" i="29"/>
  <c r="N20" i="29"/>
  <c r="O20" i="29" s="1"/>
  <c r="M20" i="29"/>
  <c r="G21" i="24"/>
  <c r="D22" i="24"/>
  <c r="J20" i="24"/>
  <c r="N20" i="24"/>
  <c r="O20" i="24" s="1"/>
  <c r="M20" i="24"/>
  <c r="I20" i="21"/>
  <c r="H20" i="21"/>
  <c r="E21" i="21"/>
  <c r="F21" i="21" s="1"/>
  <c r="I21" i="15"/>
  <c r="H21" i="15"/>
  <c r="L21" i="15"/>
  <c r="E22" i="15"/>
  <c r="F22" i="15" s="1"/>
  <c r="I21" i="13"/>
  <c r="H21" i="13"/>
  <c r="L21" i="13"/>
  <c r="E22" i="13"/>
  <c r="F22" i="13" s="1"/>
  <c r="G21" i="10"/>
  <c r="D22" i="10"/>
  <c r="J20" i="10"/>
  <c r="N20" i="10"/>
  <c r="O20" i="10" s="1"/>
  <c r="M20" i="10"/>
  <c r="I21" i="8"/>
  <c r="H21" i="8"/>
  <c r="L21" i="8"/>
  <c r="E22" i="8"/>
  <c r="F22" i="8" s="1"/>
  <c r="H20" i="6"/>
  <c r="I20" i="6"/>
  <c r="E21" i="6"/>
  <c r="F21" i="6" s="1"/>
  <c r="E22" i="31" l="1"/>
  <c r="F22" i="31" s="1"/>
  <c r="I21" i="31"/>
  <c r="H21" i="31"/>
  <c r="L21" i="31"/>
  <c r="E22" i="29"/>
  <c r="F22" i="29" s="1"/>
  <c r="I21" i="29"/>
  <c r="H21" i="29"/>
  <c r="M21" i="29" s="1"/>
  <c r="E22" i="24"/>
  <c r="F22" i="24" s="1"/>
  <c r="I21" i="24"/>
  <c r="H21" i="24"/>
  <c r="M21" i="24" s="1"/>
  <c r="L21" i="24"/>
  <c r="D22" i="21"/>
  <c r="G21" i="21"/>
  <c r="J20" i="21"/>
  <c r="N20" i="21"/>
  <c r="O20" i="21" s="1"/>
  <c r="M20" i="21"/>
  <c r="D23" i="15"/>
  <c r="G22" i="15"/>
  <c r="J21" i="15"/>
  <c r="N21" i="15"/>
  <c r="O21" i="15" s="1"/>
  <c r="M21" i="15"/>
  <c r="G22" i="13"/>
  <c r="D23" i="13"/>
  <c r="J21" i="13"/>
  <c r="N21" i="13"/>
  <c r="O21" i="13" s="1"/>
  <c r="M21" i="13"/>
  <c r="I21" i="10"/>
  <c r="H21" i="10"/>
  <c r="M21" i="10" s="1"/>
  <c r="L21" i="10"/>
  <c r="E22" i="10"/>
  <c r="F22" i="10" s="1"/>
  <c r="D23" i="8"/>
  <c r="G22" i="8"/>
  <c r="J21" i="8"/>
  <c r="N21" i="8"/>
  <c r="O21" i="8" s="1"/>
  <c r="M21" i="8"/>
  <c r="D22" i="6"/>
  <c r="E22" i="6" s="1"/>
  <c r="G21" i="6"/>
  <c r="J20" i="6"/>
  <c r="N20" i="6"/>
  <c r="O20" i="6" s="1"/>
  <c r="M20" i="6"/>
  <c r="G22" i="31" l="1"/>
  <c r="D23" i="31"/>
  <c r="J21" i="31"/>
  <c r="N21" i="31"/>
  <c r="O21" i="31" s="1"/>
  <c r="M21" i="31"/>
  <c r="D23" i="29"/>
  <c r="G22" i="29"/>
  <c r="J21" i="29"/>
  <c r="N21" i="29"/>
  <c r="O21" i="29" s="1"/>
  <c r="G22" i="24"/>
  <c r="D23" i="24"/>
  <c r="J21" i="24"/>
  <c r="N21" i="24"/>
  <c r="O21" i="24" s="1"/>
  <c r="I21" i="21"/>
  <c r="H21" i="21"/>
  <c r="L21" i="21"/>
  <c r="E22" i="21"/>
  <c r="F22" i="21" s="1"/>
  <c r="H22" i="15"/>
  <c r="I22" i="15"/>
  <c r="G24" i="15"/>
  <c r="G25" i="15"/>
  <c r="E23" i="15"/>
  <c r="F23" i="15" s="1"/>
  <c r="E23" i="13"/>
  <c r="F23" i="13" s="1"/>
  <c r="H22" i="13"/>
  <c r="I22" i="13"/>
  <c r="G24" i="13"/>
  <c r="G25" i="13"/>
  <c r="G22" i="10"/>
  <c r="D23" i="10"/>
  <c r="J21" i="10"/>
  <c r="N21" i="10"/>
  <c r="O21" i="10" s="1"/>
  <c r="H22" i="8"/>
  <c r="I22" i="8"/>
  <c r="G24" i="8"/>
  <c r="G25" i="8"/>
  <c r="E23" i="8"/>
  <c r="F23" i="8" s="1"/>
  <c r="I21" i="6"/>
  <c r="H21" i="6"/>
  <c r="L21" i="6"/>
  <c r="I22" i="31" l="1"/>
  <c r="H22" i="31"/>
  <c r="G25" i="31"/>
  <c r="G24" i="31"/>
  <c r="E23" i="31"/>
  <c r="F23" i="31" s="1"/>
  <c r="E23" i="29"/>
  <c r="F23" i="29" s="1"/>
  <c r="H22" i="29"/>
  <c r="I22" i="29"/>
  <c r="G24" i="29"/>
  <c r="G25" i="29"/>
  <c r="E23" i="24"/>
  <c r="F23" i="24" s="1"/>
  <c r="I22" i="24"/>
  <c r="H22" i="24"/>
  <c r="G24" i="24"/>
  <c r="G25" i="24"/>
  <c r="G22" i="21"/>
  <c r="D23" i="21"/>
  <c r="J21" i="21"/>
  <c r="N21" i="21"/>
  <c r="O21" i="21" s="1"/>
  <c r="M21" i="21"/>
  <c r="J22" i="15"/>
  <c r="H25" i="15"/>
  <c r="H24" i="15"/>
  <c r="I28" i="15"/>
  <c r="I24" i="15"/>
  <c r="I27" i="15" s="1"/>
  <c r="I25" i="15"/>
  <c r="J22" i="13"/>
  <c r="H25" i="13"/>
  <c r="H24" i="13"/>
  <c r="I25" i="13"/>
  <c r="I24" i="13"/>
  <c r="I27" i="13" s="1"/>
  <c r="I28" i="13"/>
  <c r="E23" i="10"/>
  <c r="F23" i="10" s="1"/>
  <c r="H22" i="10"/>
  <c r="I22" i="10"/>
  <c r="G24" i="10"/>
  <c r="G25" i="10"/>
  <c r="J22" i="8"/>
  <c r="H25" i="8"/>
  <c r="H24" i="8"/>
  <c r="I28" i="8"/>
  <c r="I25" i="8"/>
  <c r="I24" i="8"/>
  <c r="I27" i="8" s="1"/>
  <c r="J21" i="6"/>
  <c r="N21" i="6"/>
  <c r="O21" i="6" s="1"/>
  <c r="M21" i="6"/>
  <c r="Q7" i="30" l="1"/>
  <c r="Q9" i="30"/>
  <c r="Q11" i="30"/>
  <c r="Q14" i="30"/>
  <c r="Q4" i="30"/>
  <c r="Q6" i="30"/>
  <c r="Q13" i="30"/>
  <c r="Q8" i="30"/>
  <c r="Q5" i="30"/>
  <c r="Q12" i="30"/>
  <c r="Q10" i="30"/>
  <c r="Q15" i="30"/>
  <c r="I28" i="31"/>
  <c r="I25" i="31"/>
  <c r="I24" i="31"/>
  <c r="I27" i="31" s="1"/>
  <c r="J22" i="31"/>
  <c r="H24" i="31"/>
  <c r="H25" i="31"/>
  <c r="I24" i="29"/>
  <c r="I27" i="29" s="1"/>
  <c r="I25" i="29"/>
  <c r="I28" i="29"/>
  <c r="J22" i="29"/>
  <c r="H24" i="29"/>
  <c r="H25" i="29"/>
  <c r="I24" i="24"/>
  <c r="I27" i="24" s="1"/>
  <c r="I28" i="24"/>
  <c r="I25" i="24"/>
  <c r="J22" i="24"/>
  <c r="H25" i="24"/>
  <c r="H24" i="24"/>
  <c r="E23" i="21"/>
  <c r="F23" i="21" s="1"/>
  <c r="I22" i="21"/>
  <c r="H22" i="21"/>
  <c r="G25" i="21"/>
  <c r="G24" i="21"/>
  <c r="J25" i="15"/>
  <c r="J24" i="15"/>
  <c r="J24" i="13"/>
  <c r="J25" i="13"/>
  <c r="I24" i="10"/>
  <c r="I27" i="10" s="1"/>
  <c r="I25" i="10"/>
  <c r="I28" i="10"/>
  <c r="J22" i="10"/>
  <c r="H25" i="10"/>
  <c r="H24" i="10"/>
  <c r="J25" i="8"/>
  <c r="J24" i="8"/>
  <c r="L15" i="5"/>
  <c r="K15" i="5"/>
  <c r="J15" i="5"/>
  <c r="I15" i="5"/>
  <c r="H15" i="5"/>
  <c r="G15" i="5"/>
  <c r="F15" i="5"/>
  <c r="E15" i="5"/>
  <c r="D15" i="5"/>
  <c r="C15" i="5"/>
  <c r="B15" i="5"/>
  <c r="L14" i="5"/>
  <c r="K14" i="5"/>
  <c r="J14" i="5"/>
  <c r="I14" i="5"/>
  <c r="H14" i="5"/>
  <c r="G14" i="5"/>
  <c r="F14" i="5"/>
  <c r="E14" i="5"/>
  <c r="D14" i="5"/>
  <c r="C14" i="5"/>
  <c r="B14" i="5"/>
  <c r="L13" i="5"/>
  <c r="K13" i="5"/>
  <c r="J13" i="5"/>
  <c r="I13" i="5"/>
  <c r="H13" i="5"/>
  <c r="G13" i="5"/>
  <c r="F13" i="5"/>
  <c r="E13" i="5"/>
  <c r="D13" i="5"/>
  <c r="C13" i="5"/>
  <c r="B13" i="5"/>
  <c r="L12" i="5"/>
  <c r="K12" i="5"/>
  <c r="J12" i="5"/>
  <c r="I12" i="5"/>
  <c r="H12" i="5"/>
  <c r="G12" i="5"/>
  <c r="F12" i="5"/>
  <c r="E12" i="5"/>
  <c r="D12" i="5"/>
  <c r="C12" i="5"/>
  <c r="B12" i="5"/>
  <c r="L11" i="5"/>
  <c r="K11" i="5"/>
  <c r="J11" i="5"/>
  <c r="I11" i="5"/>
  <c r="H11" i="5"/>
  <c r="G11" i="5"/>
  <c r="F11" i="5"/>
  <c r="E11" i="5"/>
  <c r="D11" i="5"/>
  <c r="C11" i="5"/>
  <c r="B11" i="5"/>
  <c r="L10" i="5"/>
  <c r="K10" i="5"/>
  <c r="J10" i="5"/>
  <c r="I10" i="5"/>
  <c r="H10" i="5"/>
  <c r="G10" i="5"/>
  <c r="F10" i="5"/>
  <c r="E10" i="5"/>
  <c r="D10" i="5"/>
  <c r="C10" i="5"/>
  <c r="B10" i="5"/>
  <c r="L9" i="5"/>
  <c r="K9" i="5"/>
  <c r="J9" i="5"/>
  <c r="I9" i="5"/>
  <c r="H9" i="5"/>
  <c r="G9" i="5"/>
  <c r="F9" i="5"/>
  <c r="E9" i="5"/>
  <c r="D9" i="5"/>
  <c r="C9" i="5"/>
  <c r="B9" i="5"/>
  <c r="L8" i="5"/>
  <c r="K8" i="5"/>
  <c r="J8" i="5"/>
  <c r="I8" i="5"/>
  <c r="H8" i="5"/>
  <c r="G8" i="5"/>
  <c r="F8" i="5"/>
  <c r="E8" i="5"/>
  <c r="D8" i="5"/>
  <c r="C8" i="5"/>
  <c r="B8" i="5"/>
  <c r="N8" i="5" s="1"/>
  <c r="L7" i="5"/>
  <c r="K7" i="5"/>
  <c r="J7" i="5"/>
  <c r="I7" i="5"/>
  <c r="H7" i="5"/>
  <c r="G7" i="5"/>
  <c r="F7" i="5"/>
  <c r="E7" i="5"/>
  <c r="D7" i="5"/>
  <c r="C7" i="5"/>
  <c r="B7" i="5"/>
  <c r="J25" i="31" l="1"/>
  <c r="J24" i="31"/>
  <c r="J25" i="29"/>
  <c r="J24" i="29"/>
  <c r="J25" i="24"/>
  <c r="J24" i="24"/>
  <c r="J22" i="21"/>
  <c r="H24" i="21"/>
  <c r="H25" i="21"/>
  <c r="I28" i="21"/>
  <c r="I24" i="21"/>
  <c r="I27" i="21" s="1"/>
  <c r="I25" i="21"/>
  <c r="J24" i="10"/>
  <c r="J25" i="10"/>
  <c r="N11" i="5"/>
  <c r="N14" i="5"/>
  <c r="N9" i="5"/>
  <c r="N7" i="5"/>
  <c r="N15" i="5"/>
  <c r="N12" i="5"/>
  <c r="N13" i="5"/>
  <c r="N10" i="5"/>
  <c r="J25" i="21" l="1"/>
  <c r="J24" i="21"/>
  <c r="F22" i="6"/>
  <c r="G22" i="6" l="1"/>
  <c r="D23" i="6"/>
  <c r="E23" i="6" l="1"/>
  <c r="F23" i="6" s="1"/>
  <c r="I22" i="6"/>
  <c r="H22" i="6"/>
  <c r="G25" i="6"/>
  <c r="G24" i="6"/>
  <c r="J22" i="6" l="1"/>
  <c r="H24" i="6"/>
  <c r="H25" i="6"/>
  <c r="I28" i="6"/>
  <c r="I24" i="6"/>
  <c r="I27" i="6" s="1"/>
  <c r="I25" i="6"/>
  <c r="J25" i="6" l="1"/>
  <c r="J24" i="6"/>
  <c r="L6" i="5" l="1"/>
  <c r="K6" i="5"/>
  <c r="J6" i="5"/>
  <c r="I6" i="5"/>
  <c r="H6" i="5"/>
  <c r="G6" i="5"/>
  <c r="F6" i="5"/>
  <c r="E6" i="5"/>
  <c r="D6" i="5"/>
  <c r="C6" i="5"/>
  <c r="B6" i="5"/>
  <c r="L5" i="5"/>
  <c r="K5" i="5"/>
  <c r="J5" i="5"/>
  <c r="I5" i="5"/>
  <c r="H5" i="5"/>
  <c r="G5" i="5"/>
  <c r="F5" i="5"/>
  <c r="E5" i="5"/>
  <c r="D5" i="5"/>
  <c r="C5" i="5"/>
  <c r="B5" i="5"/>
  <c r="L4" i="5"/>
  <c r="K4" i="5"/>
  <c r="J4" i="5"/>
  <c r="I4" i="5"/>
  <c r="H4" i="5"/>
  <c r="G4" i="5"/>
  <c r="F4" i="5"/>
  <c r="E4" i="5"/>
  <c r="D4" i="5"/>
  <c r="C4" i="5"/>
  <c r="B4" i="5"/>
  <c r="N6" i="5" l="1"/>
  <c r="H16" i="5"/>
  <c r="H18" i="5"/>
  <c r="K18" i="5"/>
  <c r="K16" i="5"/>
  <c r="B18" i="5"/>
  <c r="B16" i="5"/>
  <c r="B21" i="5" s="1"/>
  <c r="C18" i="5"/>
  <c r="C16" i="5"/>
  <c r="D18" i="5"/>
  <c r="D16" i="5"/>
  <c r="E18" i="5"/>
  <c r="E16" i="5"/>
  <c r="N5" i="5"/>
  <c r="I16" i="5"/>
  <c r="I18" i="5"/>
  <c r="J16" i="5"/>
  <c r="J18" i="5"/>
  <c r="L18" i="5"/>
  <c r="L16" i="5"/>
  <c r="F18" i="5"/>
  <c r="F16" i="5"/>
  <c r="G18" i="5"/>
  <c r="G16" i="5"/>
  <c r="B24" i="5" l="1"/>
  <c r="B27" i="5"/>
  <c r="B22" i="5"/>
  <c r="B29" i="5"/>
  <c r="B26" i="5"/>
  <c r="N17" i="5"/>
  <c r="N16" i="5"/>
  <c r="B25" i="5"/>
  <c r="N18" i="5"/>
  <c r="B23" i="5"/>
  <c r="P5" i="5"/>
  <c r="Q5" i="5" s="1"/>
  <c r="P4" i="5"/>
  <c r="Q4" i="5" s="1"/>
  <c r="B28" i="5"/>
  <c r="P14" i="5"/>
  <c r="Q14" i="5" s="1"/>
  <c r="P11" i="5"/>
  <c r="Q11" i="5" s="1"/>
  <c r="P15" i="5"/>
  <c r="Q15" i="5" s="1"/>
  <c r="P12" i="5"/>
  <c r="Q12" i="5" s="1"/>
  <c r="P9" i="5"/>
  <c r="Q9" i="5" s="1"/>
  <c r="P13" i="5"/>
  <c r="Q13" i="5" s="1"/>
  <c r="P10" i="5"/>
  <c r="Q10" i="5" s="1"/>
  <c r="P8" i="5"/>
  <c r="Q8" i="5" s="1"/>
  <c r="P6" i="5"/>
  <c r="Q6" i="5" s="1"/>
  <c r="P7" i="5"/>
  <c r="Q7" i="5" s="1"/>
  <c r="Q17" i="5" l="1"/>
  <c r="Q16" i="5"/>
  <c r="Q18" i="5"/>
  <c r="O136" i="3"/>
  <c r="M147" i="3"/>
  <c r="I136" i="3"/>
  <c r="J136" i="3"/>
  <c r="I137" i="3"/>
  <c r="J137" i="3"/>
  <c r="I138" i="3"/>
  <c r="J138" i="3"/>
  <c r="I139" i="3"/>
  <c r="J139" i="3"/>
  <c r="I140" i="3"/>
  <c r="J140" i="3"/>
  <c r="I141" i="3"/>
  <c r="J141" i="3"/>
  <c r="I142" i="3"/>
  <c r="J142" i="3"/>
  <c r="I143" i="3"/>
  <c r="J143" i="3"/>
  <c r="I144" i="3"/>
  <c r="J144" i="3"/>
  <c r="I145" i="3"/>
  <c r="J145" i="3"/>
  <c r="I146" i="3"/>
  <c r="J146" i="3"/>
  <c r="I147" i="3"/>
  <c r="J147" i="3"/>
  <c r="F147" i="3"/>
  <c r="E137" i="3"/>
  <c r="F137" i="3"/>
  <c r="E138" i="3"/>
  <c r="F138" i="3"/>
  <c r="E139" i="3"/>
  <c r="F139" i="3"/>
  <c r="E140" i="3"/>
  <c r="F140" i="3"/>
  <c r="E141" i="3"/>
  <c r="F141" i="3"/>
  <c r="E142" i="3"/>
  <c r="F142" i="3"/>
  <c r="E143" i="3"/>
  <c r="F143" i="3"/>
  <c r="E144" i="3"/>
  <c r="F144" i="3"/>
  <c r="E145" i="3"/>
  <c r="F145" i="3"/>
  <c r="E146" i="3"/>
  <c r="F146" i="3"/>
  <c r="E147" i="3"/>
  <c r="D138" i="3"/>
  <c r="D139" i="3"/>
  <c r="D140" i="3"/>
  <c r="D141" i="3"/>
  <c r="D142" i="3"/>
  <c r="D143" i="3"/>
  <c r="D144" i="3"/>
  <c r="D145" i="3"/>
  <c r="D146" i="3"/>
  <c r="D147" i="3"/>
  <c r="E136" i="3"/>
  <c r="F136" i="3"/>
  <c r="L136" i="3"/>
  <c r="M134" i="3"/>
  <c r="L134" i="3"/>
  <c r="O134" i="3" s="1"/>
  <c r="C134" i="3"/>
  <c r="M133" i="3"/>
  <c r="L133" i="3"/>
  <c r="C133" i="3"/>
  <c r="M132" i="3"/>
  <c r="L132" i="3"/>
  <c r="O132" i="3" s="1"/>
  <c r="C132" i="3"/>
  <c r="M131" i="3"/>
  <c r="L131" i="3"/>
  <c r="C131" i="3"/>
  <c r="M130" i="3"/>
  <c r="L130" i="3"/>
  <c r="O130" i="3" s="1"/>
  <c r="C130" i="3"/>
  <c r="M129" i="3"/>
  <c r="L129" i="3"/>
  <c r="C129" i="3"/>
  <c r="M128" i="3"/>
  <c r="L128" i="3"/>
  <c r="C128" i="3"/>
  <c r="M127" i="3"/>
  <c r="L127" i="3"/>
  <c r="C127" i="3"/>
  <c r="M126" i="3"/>
  <c r="L126" i="3"/>
  <c r="C126" i="3"/>
  <c r="M125" i="3"/>
  <c r="L125" i="3"/>
  <c r="C125" i="3"/>
  <c r="M124" i="3"/>
  <c r="L124" i="3"/>
  <c r="O124" i="3" s="1"/>
  <c r="C124" i="3"/>
  <c r="M123" i="3"/>
  <c r="L123" i="3"/>
  <c r="C123" i="3"/>
  <c r="M122" i="3"/>
  <c r="L122" i="3"/>
  <c r="O122" i="3" s="1"/>
  <c r="C122" i="3"/>
  <c r="M121" i="3"/>
  <c r="L121" i="3"/>
  <c r="C121" i="3"/>
  <c r="M120" i="3"/>
  <c r="L120" i="3"/>
  <c r="C120" i="3"/>
  <c r="M119" i="3"/>
  <c r="L119" i="3"/>
  <c r="C119" i="3"/>
  <c r="M118" i="3"/>
  <c r="L118" i="3"/>
  <c r="C118" i="3"/>
  <c r="M117" i="3"/>
  <c r="L117" i="3"/>
  <c r="C117" i="3"/>
  <c r="M116" i="3"/>
  <c r="L116" i="3"/>
  <c r="O116" i="3" s="1"/>
  <c r="C116" i="3"/>
  <c r="M115" i="3"/>
  <c r="L115" i="3"/>
  <c r="C115" i="3"/>
  <c r="M114" i="3"/>
  <c r="L114" i="3"/>
  <c r="O114" i="3" s="1"/>
  <c r="C114" i="3"/>
  <c r="M113" i="3"/>
  <c r="L113" i="3"/>
  <c r="C113" i="3"/>
  <c r="M112" i="3"/>
  <c r="L112" i="3"/>
  <c r="O112" i="3" s="1"/>
  <c r="C112" i="3"/>
  <c r="M111" i="3"/>
  <c r="L111" i="3"/>
  <c r="C111" i="3"/>
  <c r="M110" i="3"/>
  <c r="L110" i="3"/>
  <c r="C110" i="3"/>
  <c r="M109" i="3"/>
  <c r="L109" i="3"/>
  <c r="C109" i="3"/>
  <c r="M108" i="3"/>
  <c r="L108" i="3"/>
  <c r="O108" i="3" s="1"/>
  <c r="C108" i="3"/>
  <c r="M107" i="3"/>
  <c r="L107" i="3"/>
  <c r="O107" i="3" s="1"/>
  <c r="C107" i="3"/>
  <c r="M106" i="3"/>
  <c r="L106" i="3"/>
  <c r="O106" i="3" s="1"/>
  <c r="C106" i="3"/>
  <c r="M105" i="3"/>
  <c r="L105" i="3"/>
  <c r="C105" i="3"/>
  <c r="M104" i="3"/>
  <c r="L104" i="3"/>
  <c r="C104" i="3"/>
  <c r="M103" i="3"/>
  <c r="L103" i="3"/>
  <c r="C103" i="3"/>
  <c r="M102" i="3"/>
  <c r="L102" i="3"/>
  <c r="C102" i="3"/>
  <c r="M101" i="3"/>
  <c r="L101" i="3"/>
  <c r="C101" i="3"/>
  <c r="M100" i="3"/>
  <c r="L100" i="3"/>
  <c r="O100" i="3" s="1"/>
  <c r="C100" i="3"/>
  <c r="M99" i="3"/>
  <c r="L99" i="3"/>
  <c r="C99" i="3"/>
  <c r="M98" i="3"/>
  <c r="L98" i="3"/>
  <c r="O98" i="3" s="1"/>
  <c r="C98" i="3"/>
  <c r="M97" i="3"/>
  <c r="L97" i="3"/>
  <c r="C97" i="3"/>
  <c r="M96" i="3"/>
  <c r="L96" i="3"/>
  <c r="C96" i="3"/>
  <c r="M95" i="3"/>
  <c r="L95" i="3"/>
  <c r="C95" i="3"/>
  <c r="M94" i="3"/>
  <c r="L94" i="3"/>
  <c r="C94" i="3"/>
  <c r="M93" i="3"/>
  <c r="L93" i="3"/>
  <c r="C93" i="3"/>
  <c r="M92" i="3"/>
  <c r="L92" i="3"/>
  <c r="O92" i="3" s="1"/>
  <c r="C92" i="3"/>
  <c r="M91" i="3"/>
  <c r="L91" i="3"/>
  <c r="O91" i="3" s="1"/>
  <c r="C91" i="3"/>
  <c r="M90" i="3"/>
  <c r="L90" i="3"/>
  <c r="O90" i="3" s="1"/>
  <c r="C90" i="3"/>
  <c r="M89" i="3"/>
  <c r="L89" i="3"/>
  <c r="C89" i="3"/>
  <c r="M88" i="3"/>
  <c r="L88" i="3"/>
  <c r="C88" i="3"/>
  <c r="M87" i="3"/>
  <c r="L87" i="3"/>
  <c r="C87" i="3"/>
  <c r="M86" i="3"/>
  <c r="L86" i="3"/>
  <c r="C86" i="3"/>
  <c r="M85" i="3"/>
  <c r="L85" i="3"/>
  <c r="C85" i="3"/>
  <c r="M84" i="3"/>
  <c r="L84" i="3"/>
  <c r="O84" i="3" s="1"/>
  <c r="C84" i="3"/>
  <c r="M83" i="3"/>
  <c r="L83" i="3"/>
  <c r="O83" i="3" s="1"/>
  <c r="C83" i="3"/>
  <c r="M82" i="3"/>
  <c r="L82" i="3"/>
  <c r="O82" i="3" s="1"/>
  <c r="C82" i="3"/>
  <c r="M81" i="3"/>
  <c r="L81" i="3"/>
  <c r="C81" i="3"/>
  <c r="M80" i="3"/>
  <c r="L80" i="3"/>
  <c r="C80" i="3"/>
  <c r="M79" i="3"/>
  <c r="L79" i="3"/>
  <c r="C79" i="3"/>
  <c r="M78" i="3"/>
  <c r="L78" i="3"/>
  <c r="C78" i="3"/>
  <c r="M77" i="3"/>
  <c r="L77" i="3"/>
  <c r="C77" i="3"/>
  <c r="M76" i="3"/>
  <c r="L76" i="3"/>
  <c r="O76" i="3" s="1"/>
  <c r="C76" i="3"/>
  <c r="M75" i="3"/>
  <c r="L75" i="3"/>
  <c r="O75" i="3" s="1"/>
  <c r="C75" i="3"/>
  <c r="M74" i="3"/>
  <c r="L74" i="3"/>
  <c r="O74" i="3" s="1"/>
  <c r="C74" i="3"/>
  <c r="M73" i="3"/>
  <c r="L73" i="3"/>
  <c r="C73" i="3"/>
  <c r="M72" i="3"/>
  <c r="L72" i="3"/>
  <c r="C72" i="3"/>
  <c r="M71" i="3"/>
  <c r="L71" i="3"/>
  <c r="C71" i="3"/>
  <c r="M70" i="3"/>
  <c r="L70" i="3"/>
  <c r="C70" i="3"/>
  <c r="M69" i="3"/>
  <c r="L69" i="3"/>
  <c r="C69" i="3"/>
  <c r="M68" i="3"/>
  <c r="L68" i="3"/>
  <c r="O68" i="3" s="1"/>
  <c r="C68" i="3"/>
  <c r="M67" i="3"/>
  <c r="L67" i="3"/>
  <c r="O67" i="3" s="1"/>
  <c r="C67" i="3"/>
  <c r="M66" i="3"/>
  <c r="L66" i="3"/>
  <c r="O66" i="3" s="1"/>
  <c r="C66" i="3"/>
  <c r="M65" i="3"/>
  <c r="L65" i="3"/>
  <c r="C65" i="3"/>
  <c r="M64" i="3"/>
  <c r="L64" i="3"/>
  <c r="C64" i="3"/>
  <c r="M63" i="3"/>
  <c r="L63" i="3"/>
  <c r="C63" i="3"/>
  <c r="M62" i="3"/>
  <c r="L62" i="3"/>
  <c r="C62" i="3"/>
  <c r="M61" i="3"/>
  <c r="L61" i="3"/>
  <c r="C61" i="3"/>
  <c r="M60" i="3"/>
  <c r="L60" i="3"/>
  <c r="O60" i="3" s="1"/>
  <c r="C60" i="3"/>
  <c r="M59" i="3"/>
  <c r="L59" i="3"/>
  <c r="O59" i="3" s="1"/>
  <c r="C59" i="3"/>
  <c r="M58" i="3"/>
  <c r="L58" i="3"/>
  <c r="O58" i="3" s="1"/>
  <c r="C58" i="3"/>
  <c r="M57" i="3"/>
  <c r="L57" i="3"/>
  <c r="C57" i="3"/>
  <c r="M56" i="3"/>
  <c r="L56" i="3"/>
  <c r="C56" i="3"/>
  <c r="M55" i="3"/>
  <c r="L55" i="3"/>
  <c r="C55" i="3"/>
  <c r="M54" i="3"/>
  <c r="L54" i="3"/>
  <c r="C54" i="3"/>
  <c r="M53" i="3"/>
  <c r="L53" i="3"/>
  <c r="C53" i="3"/>
  <c r="M52" i="3"/>
  <c r="L52" i="3"/>
  <c r="O52" i="3" s="1"/>
  <c r="C52" i="3"/>
  <c r="M51" i="3"/>
  <c r="L51" i="3"/>
  <c r="O51" i="3" s="1"/>
  <c r="C51" i="3"/>
  <c r="M50" i="3"/>
  <c r="L50" i="3"/>
  <c r="O50" i="3" s="1"/>
  <c r="C50" i="3"/>
  <c r="M49" i="3"/>
  <c r="L49" i="3"/>
  <c r="C49" i="3"/>
  <c r="M48" i="3"/>
  <c r="L48" i="3"/>
  <c r="C48" i="3"/>
  <c r="M47" i="3"/>
  <c r="L47" i="3"/>
  <c r="C47" i="3"/>
  <c r="M46" i="3"/>
  <c r="L46" i="3"/>
  <c r="C46" i="3"/>
  <c r="M45" i="3"/>
  <c r="L45" i="3"/>
  <c r="C45" i="3"/>
  <c r="M44" i="3"/>
  <c r="L44" i="3"/>
  <c r="O44" i="3" s="1"/>
  <c r="C44" i="3"/>
  <c r="M43" i="3"/>
  <c r="L43" i="3"/>
  <c r="O43" i="3" s="1"/>
  <c r="C43" i="3"/>
  <c r="M42" i="3"/>
  <c r="L42" i="3"/>
  <c r="O42" i="3" s="1"/>
  <c r="C42" i="3"/>
  <c r="M41" i="3"/>
  <c r="L41" i="3"/>
  <c r="L140" i="3" s="1"/>
  <c r="C41" i="3"/>
  <c r="M40" i="3"/>
  <c r="L40" i="3"/>
  <c r="C40" i="3"/>
  <c r="M39" i="3"/>
  <c r="L39" i="3"/>
  <c r="C39" i="3"/>
  <c r="M38" i="3"/>
  <c r="L38" i="3"/>
  <c r="C38" i="3"/>
  <c r="M37" i="3"/>
  <c r="L37" i="3"/>
  <c r="C37" i="3"/>
  <c r="M36" i="3"/>
  <c r="L36" i="3"/>
  <c r="O36" i="3" s="1"/>
  <c r="C36" i="3"/>
  <c r="M35" i="3"/>
  <c r="L35" i="3"/>
  <c r="O35" i="3" s="1"/>
  <c r="C35" i="3"/>
  <c r="M34" i="3"/>
  <c r="L34" i="3"/>
  <c r="O34" i="3" s="1"/>
  <c r="C34" i="3"/>
  <c r="M33" i="3"/>
  <c r="L33" i="3"/>
  <c r="C33" i="3"/>
  <c r="M32" i="3"/>
  <c r="L32" i="3"/>
  <c r="C32" i="3"/>
  <c r="M31" i="3"/>
  <c r="L31" i="3"/>
  <c r="C31" i="3"/>
  <c r="M30" i="3"/>
  <c r="L30" i="3"/>
  <c r="C30" i="3"/>
  <c r="M29" i="3"/>
  <c r="L29" i="3"/>
  <c r="C29" i="3"/>
  <c r="M28" i="3"/>
  <c r="L28" i="3"/>
  <c r="O28" i="3" s="1"/>
  <c r="C28" i="3"/>
  <c r="M27" i="3"/>
  <c r="L27" i="3"/>
  <c r="C27" i="3"/>
  <c r="M26" i="3"/>
  <c r="L26" i="3"/>
  <c r="O26" i="3" s="1"/>
  <c r="C26" i="3"/>
  <c r="M25" i="3"/>
  <c r="L25" i="3"/>
  <c r="C25" i="3"/>
  <c r="M24" i="3"/>
  <c r="L24" i="3"/>
  <c r="C24" i="3"/>
  <c r="M23" i="3"/>
  <c r="L23" i="3"/>
  <c r="C23" i="3"/>
  <c r="M22" i="3"/>
  <c r="L22" i="3"/>
  <c r="C22" i="3"/>
  <c r="M21" i="3"/>
  <c r="L21" i="3"/>
  <c r="C21" i="3"/>
  <c r="M20" i="3"/>
  <c r="L20" i="3"/>
  <c r="O20" i="3" s="1"/>
  <c r="C20" i="3"/>
  <c r="M19" i="3"/>
  <c r="L19" i="3"/>
  <c r="O19" i="3" s="1"/>
  <c r="C19" i="3"/>
  <c r="M18" i="3"/>
  <c r="L18" i="3"/>
  <c r="O18" i="3" s="1"/>
  <c r="C18" i="3"/>
  <c r="M17" i="3"/>
  <c r="L17" i="3"/>
  <c r="C17" i="3"/>
  <c r="M16" i="3"/>
  <c r="L16" i="3"/>
  <c r="C16" i="3"/>
  <c r="M15" i="3"/>
  <c r="L15" i="3"/>
  <c r="C15" i="3"/>
  <c r="M14" i="3"/>
  <c r="L14" i="3"/>
  <c r="C14" i="3"/>
  <c r="M13" i="3"/>
  <c r="L13" i="3"/>
  <c r="C13" i="3"/>
  <c r="M12" i="3"/>
  <c r="L12" i="3"/>
  <c r="O12" i="3" s="1"/>
  <c r="C12" i="3"/>
  <c r="M11" i="3"/>
  <c r="L11" i="3"/>
  <c r="O11" i="3" s="1"/>
  <c r="C11" i="3"/>
  <c r="M10" i="3"/>
  <c r="L10" i="3"/>
  <c r="O10" i="3" s="1"/>
  <c r="C10" i="3"/>
  <c r="M9" i="3"/>
  <c r="L9" i="3"/>
  <c r="C9" i="3"/>
  <c r="M8" i="3"/>
  <c r="L8" i="3"/>
  <c r="C8" i="3"/>
  <c r="M7" i="3"/>
  <c r="L7" i="3"/>
  <c r="C7" i="3"/>
  <c r="M6" i="3"/>
  <c r="L6" i="3"/>
  <c r="O6" i="3" s="1"/>
  <c r="C6" i="3"/>
  <c r="M5" i="3"/>
  <c r="L5" i="3"/>
  <c r="C5" i="3"/>
  <c r="M4" i="3"/>
  <c r="L4" i="3"/>
  <c r="O4" i="3" s="1"/>
  <c r="C4" i="3"/>
  <c r="M3" i="3"/>
  <c r="L3" i="3"/>
  <c r="C3" i="3"/>
  <c r="O25" i="3" l="1"/>
  <c r="M138" i="3"/>
  <c r="O8" i="3"/>
  <c r="O16" i="3"/>
  <c r="O24" i="3"/>
  <c r="L141" i="3"/>
  <c r="M137" i="3"/>
  <c r="O14" i="3"/>
  <c r="O22" i="3"/>
  <c r="M139" i="3"/>
  <c r="O30" i="3"/>
  <c r="O38" i="3"/>
  <c r="O46" i="3"/>
  <c r="M141" i="3"/>
  <c r="O54" i="3"/>
  <c r="O62" i="3"/>
  <c r="O70" i="3"/>
  <c r="O78" i="3"/>
  <c r="O86" i="3"/>
  <c r="O94" i="3"/>
  <c r="O102" i="3"/>
  <c r="O110" i="3"/>
  <c r="O118" i="3"/>
  <c r="O126" i="3"/>
  <c r="L143" i="3"/>
  <c r="O3" i="3"/>
  <c r="L137" i="3"/>
  <c r="O99" i="3"/>
  <c r="L145" i="3"/>
  <c r="O73" i="3"/>
  <c r="O81" i="3"/>
  <c r="O89" i="3"/>
  <c r="O97" i="3"/>
  <c r="O105" i="3"/>
  <c r="O113" i="3"/>
  <c r="O121" i="3"/>
  <c r="O129" i="3"/>
  <c r="M146" i="3"/>
  <c r="O27" i="3"/>
  <c r="L139" i="3"/>
  <c r="O9" i="3"/>
  <c r="O17" i="3"/>
  <c r="O33" i="3"/>
  <c r="M145" i="3"/>
  <c r="O41" i="3"/>
  <c r="O57" i="3"/>
  <c r="O7" i="3"/>
  <c r="O15" i="3"/>
  <c r="L138" i="3"/>
  <c r="O31" i="3"/>
  <c r="O47" i="3"/>
  <c r="O63" i="3"/>
  <c r="O87" i="3"/>
  <c r="L144" i="3"/>
  <c r="O95" i="3"/>
  <c r="O103" i="3"/>
  <c r="O111" i="3"/>
  <c r="L146" i="3"/>
  <c r="O119" i="3"/>
  <c r="O127" i="3"/>
  <c r="M144" i="3"/>
  <c r="L142" i="3"/>
  <c r="O49" i="3"/>
  <c r="O65" i="3"/>
  <c r="O23" i="3"/>
  <c r="O39" i="3"/>
  <c r="O55" i="3"/>
  <c r="O71" i="3"/>
  <c r="O79" i="3"/>
  <c r="M143" i="3"/>
  <c r="M142" i="3"/>
  <c r="O5" i="3"/>
  <c r="O13" i="3"/>
  <c r="O21" i="3"/>
  <c r="O29" i="3"/>
  <c r="O37" i="3"/>
  <c r="O45" i="3"/>
  <c r="O53" i="3"/>
  <c r="O141" i="3" s="1"/>
  <c r="O61" i="3"/>
  <c r="O69" i="3"/>
  <c r="O77" i="3"/>
  <c r="O143" i="3" s="1"/>
  <c r="O85" i="3"/>
  <c r="O93" i="3"/>
  <c r="O101" i="3"/>
  <c r="O109" i="3"/>
  <c r="O117" i="3"/>
  <c r="O125" i="3"/>
  <c r="O133" i="3"/>
  <c r="O32" i="3"/>
  <c r="O40" i="3"/>
  <c r="O48" i="3"/>
  <c r="O56" i="3"/>
  <c r="O64" i="3"/>
  <c r="O72" i="3"/>
  <c r="O80" i="3"/>
  <c r="O88" i="3"/>
  <c r="O96" i="3"/>
  <c r="O104" i="3"/>
  <c r="O120" i="3"/>
  <c r="O128" i="3"/>
  <c r="M140" i="3"/>
  <c r="O115" i="3"/>
  <c r="O123" i="3"/>
  <c r="O131" i="3"/>
  <c r="L147" i="3"/>
  <c r="O146" i="3" l="1"/>
  <c r="O138" i="3"/>
  <c r="O139" i="3"/>
  <c r="O144" i="3"/>
  <c r="O140" i="3"/>
  <c r="O142" i="3"/>
  <c r="O145" i="3"/>
  <c r="O147" i="3"/>
  <c r="O137" i="3"/>
  <c r="H137" i="3"/>
  <c r="M136" i="3"/>
  <c r="H136" i="3"/>
  <c r="D136" i="3"/>
  <c r="D137" i="3" l="1"/>
  <c r="H144" i="3" l="1"/>
  <c r="H138" i="3"/>
  <c r="H141" i="3"/>
  <c r="H139" i="3"/>
  <c r="H140" i="3"/>
  <c r="H145" i="3"/>
  <c r="H146" i="3" l="1"/>
  <c r="H147" i="3"/>
  <c r="H143" i="3"/>
  <c r="H14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adelg</author>
  </authors>
  <commentList>
    <comment ref="A1" authorId="0" shapeId="0" xr:uid="{F49957D2-B77B-48FB-B0DD-2DEE6EDA5096}">
      <text>
        <r>
          <rPr>
            <sz val="9"/>
            <color indexed="81"/>
            <rFont val="Tahoma"/>
            <family val="2"/>
          </rPr>
          <t>Created by Excel OM/QM version 5.2.116</t>
        </r>
      </text>
    </comment>
    <comment ref="A10" authorId="0" shapeId="0" xr:uid="{D566209A-A977-45D6-B7DA-21BC53C65CA3}">
      <text>
        <r>
          <rPr>
            <sz val="9"/>
            <color indexed="81"/>
            <rFont val="Tahoma"/>
            <family val="2"/>
          </rPr>
          <t>Forecasting: Submodel =  14; Problem size @  20 by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adelg</author>
  </authors>
  <commentList>
    <comment ref="A1" authorId="0" shapeId="0" xr:uid="{8A51EA84-81AF-4C9E-ABE6-4B8157D17D9C}">
      <text>
        <r>
          <rPr>
            <sz val="9"/>
            <color indexed="81"/>
            <rFont val="Tahoma"/>
            <family val="2"/>
          </rPr>
          <t>Created by Excel OM/QM version 5.2.116</t>
        </r>
      </text>
    </comment>
    <comment ref="A10" authorId="0" shapeId="0" xr:uid="{6D540892-FDAE-483B-944C-BD53B5FD3156}">
      <text>
        <r>
          <rPr>
            <sz val="9"/>
            <color indexed="81"/>
            <rFont val="Tahoma"/>
            <family val="2"/>
          </rPr>
          <t>Forecasting: Submodel =  14; Problem size @  20 by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adelg</author>
  </authors>
  <commentList>
    <comment ref="A1" authorId="0" shapeId="0" xr:uid="{A12BA25E-3652-4703-A64F-632630EB2383}">
      <text>
        <r>
          <rPr>
            <sz val="9"/>
            <color indexed="81"/>
            <rFont val="Tahoma"/>
            <family val="2"/>
          </rPr>
          <t>Created by Excel OM/QM version 5.2.116</t>
        </r>
      </text>
    </comment>
    <comment ref="A10" authorId="0" shapeId="0" xr:uid="{F606408E-127D-4612-B336-999204D1B80D}">
      <text>
        <r>
          <rPr>
            <sz val="9"/>
            <color indexed="81"/>
            <rFont val="Tahoma"/>
            <family val="2"/>
          </rPr>
          <t>Forecasting: Submodel =  14; Problem size @  20 by 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adelg</author>
  </authors>
  <commentList>
    <comment ref="A1" authorId="0" shapeId="0" xr:uid="{43C63A11-E870-46C7-AECC-B2E453D28AE3}">
      <text>
        <r>
          <rPr>
            <sz val="9"/>
            <color indexed="81"/>
            <rFont val="Tahoma"/>
            <family val="2"/>
          </rPr>
          <t>Created by Excel OM/QM version 5.2.116</t>
        </r>
      </text>
    </comment>
    <comment ref="A10" authorId="0" shapeId="0" xr:uid="{52D19F83-730E-460A-9500-0F67BDD3F9D9}">
      <text>
        <r>
          <rPr>
            <sz val="9"/>
            <color indexed="81"/>
            <rFont val="Tahoma"/>
            <family val="2"/>
          </rPr>
          <t>Forecasting: Submodel =  14; Problem size @  20 by 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adelg</author>
  </authors>
  <commentList>
    <comment ref="A1" authorId="0" shapeId="0" xr:uid="{9B376425-D2AB-4ABB-A267-25D3ED9AC42F}">
      <text>
        <r>
          <rPr>
            <sz val="9"/>
            <color indexed="81"/>
            <rFont val="Tahoma"/>
            <family val="2"/>
          </rPr>
          <t>Created by Excel OM/QM version 5.2.116</t>
        </r>
      </text>
    </comment>
    <comment ref="A10" authorId="0" shapeId="0" xr:uid="{A46666EC-A55B-4BC6-87BD-91F61FCFB16B}">
      <text>
        <r>
          <rPr>
            <sz val="9"/>
            <color indexed="81"/>
            <rFont val="Tahoma"/>
            <family val="2"/>
          </rPr>
          <t>Forecasting: Submodel =  14; Problem size @  20 by 1</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adelg</author>
  </authors>
  <commentList>
    <comment ref="A1" authorId="0" shapeId="0" xr:uid="{F6C771C9-85AD-42AE-84ED-8F7D6FD3A800}">
      <text>
        <r>
          <rPr>
            <sz val="9"/>
            <color indexed="81"/>
            <rFont val="Tahoma"/>
            <family val="2"/>
          </rPr>
          <t>Created by Excel OM/QM version 5.2.116</t>
        </r>
      </text>
    </comment>
    <comment ref="A10" authorId="0" shapeId="0" xr:uid="{3695BE99-0CE8-48D9-AA0B-00A3B6C081B0}">
      <text>
        <r>
          <rPr>
            <sz val="9"/>
            <color indexed="81"/>
            <rFont val="Tahoma"/>
            <family val="2"/>
          </rPr>
          <t>Forecasting: Submodel =  14; Problem size @  20 by 1</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adelg</author>
  </authors>
  <commentList>
    <comment ref="A1" authorId="0" shapeId="0" xr:uid="{21DBB3F9-486C-4A18-BC11-339A26FE3B73}">
      <text>
        <r>
          <rPr>
            <sz val="9"/>
            <color indexed="81"/>
            <rFont val="Tahoma"/>
            <family val="2"/>
          </rPr>
          <t>Created by Excel OM/QM version 5.2.116</t>
        </r>
      </text>
    </comment>
    <comment ref="A10" authorId="0" shapeId="0" xr:uid="{397A48B6-353C-428E-B0BA-85DE6B8459F8}">
      <text>
        <r>
          <rPr>
            <sz val="9"/>
            <color indexed="81"/>
            <rFont val="Tahoma"/>
            <family val="2"/>
          </rPr>
          <t>Forecasting: Submodel =  14; Problem size @  20 by 1</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adelg</author>
  </authors>
  <commentList>
    <comment ref="A1" authorId="0" shapeId="0" xr:uid="{C55ECDF5-53ED-4AFE-ACCD-9DCC35F6709F}">
      <text>
        <r>
          <rPr>
            <sz val="9"/>
            <color indexed="81"/>
            <rFont val="Tahoma"/>
            <family val="2"/>
          </rPr>
          <t>Created by Excel OM/QM version 5.2.116</t>
        </r>
      </text>
    </comment>
    <comment ref="A10" authorId="0" shapeId="0" xr:uid="{99DF5137-B103-45CC-A40D-FB5EFD6C96DF}">
      <text>
        <r>
          <rPr>
            <sz val="9"/>
            <color indexed="81"/>
            <rFont val="Tahoma"/>
            <family val="2"/>
          </rPr>
          <t>Forecasting: Submodel =  14; Problem size @  20 by 1</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adelg</author>
  </authors>
  <commentList>
    <comment ref="A1" authorId="0" shapeId="0" xr:uid="{9CFD0EAD-C4C8-43A7-BF9D-F83F25448A27}">
      <text>
        <r>
          <rPr>
            <sz val="9"/>
            <color indexed="81"/>
            <rFont val="Tahoma"/>
            <family val="2"/>
          </rPr>
          <t>Created by Excel OM/QM version 5.2.116</t>
        </r>
      </text>
    </comment>
    <comment ref="A10" authorId="0" shapeId="0" xr:uid="{2A012E10-ADE8-4BC3-9A71-736EFE8E76D6}">
      <text>
        <r>
          <rPr>
            <sz val="9"/>
            <color indexed="81"/>
            <rFont val="Tahoma"/>
            <family val="2"/>
          </rPr>
          <t>Forecasting: Submodel =  14; Problem size @  20 by 1</t>
        </r>
      </text>
    </comment>
  </commentList>
</comments>
</file>

<file path=xl/sharedStrings.xml><?xml version="1.0" encoding="utf-8"?>
<sst xmlns="http://schemas.openxmlformats.org/spreadsheetml/2006/main" count="921" uniqueCount="107">
  <si>
    <t>Victoria</t>
  </si>
  <si>
    <t>Vancouver</t>
  </si>
  <si>
    <t>Calgary</t>
  </si>
  <si>
    <t>Edmonton</t>
  </si>
  <si>
    <t>Regina</t>
  </si>
  <si>
    <t>Month</t>
  </si>
  <si>
    <t>Totals/year</t>
  </si>
  <si>
    <t>Kamloops</t>
  </si>
  <si>
    <t>Clagary</t>
  </si>
  <si>
    <t>Factury</t>
  </si>
  <si>
    <t>Aggregate demand at the warehouses (# of cans)</t>
  </si>
  <si>
    <t>Demand at the distribution centers (# of cans)</t>
  </si>
  <si>
    <t>Total aggregage demand at the factury (# of cans)</t>
  </si>
  <si>
    <t>8</t>
  </si>
  <si>
    <t>7</t>
  </si>
  <si>
    <t>6</t>
  </si>
  <si>
    <t>5</t>
  </si>
  <si>
    <t>4</t>
  </si>
  <si>
    <t>3</t>
  </si>
  <si>
    <t>2</t>
  </si>
  <si>
    <t>1</t>
  </si>
  <si>
    <t>12</t>
  </si>
  <si>
    <t>11</t>
  </si>
  <si>
    <t>10</t>
  </si>
  <si>
    <t>9</t>
  </si>
  <si>
    <t>Year</t>
  </si>
  <si>
    <t>Date</t>
  </si>
  <si>
    <t>2021/2022</t>
  </si>
  <si>
    <t>2020/2021</t>
  </si>
  <si>
    <t>2019/2020</t>
  </si>
  <si>
    <t>2018/2019</t>
  </si>
  <si>
    <t>2017/2018</t>
  </si>
  <si>
    <t>2011/2012</t>
  </si>
  <si>
    <t>2012/2013</t>
  </si>
  <si>
    <t>2013/2014</t>
  </si>
  <si>
    <t>2014/2015</t>
  </si>
  <si>
    <t>2015/2016</t>
  </si>
  <si>
    <t>2016/2017</t>
  </si>
  <si>
    <t>Seasonal Average</t>
  </si>
  <si>
    <t>Overall Average</t>
  </si>
  <si>
    <t>SI</t>
  </si>
  <si>
    <t>Apr</t>
  </si>
  <si>
    <t>May</t>
  </si>
  <si>
    <t>Jul</t>
  </si>
  <si>
    <t>Aug</t>
  </si>
  <si>
    <t>Sep</t>
  </si>
  <si>
    <t>Oct</t>
  </si>
  <si>
    <t>Nov</t>
  </si>
  <si>
    <t>Dec</t>
  </si>
  <si>
    <t>Jan</t>
  </si>
  <si>
    <t>Feb</t>
  </si>
  <si>
    <t>Mar</t>
  </si>
  <si>
    <t>Total</t>
  </si>
  <si>
    <t>Average</t>
  </si>
  <si>
    <t>STDV</t>
  </si>
  <si>
    <t>Demand</t>
  </si>
  <si>
    <t>Forecasts</t>
  </si>
  <si>
    <t>From the above chart, it is clear that every year in the months of June(surge in demand), August(drop in demand), October(surge in demand), and January(surge in demand), there is seasonality exists but the most significant seasonality that we observe in October (biggest surge in demand)</t>
  </si>
  <si>
    <t>Jun</t>
  </si>
  <si>
    <t>Forecasting</t>
  </si>
  <si>
    <t>Trend adjusted exponential smoothing</t>
  </si>
  <si>
    <t>Alpha</t>
  </si>
  <si>
    <t>Beta</t>
  </si>
  <si>
    <t>Data</t>
  </si>
  <si>
    <t>Forecasts and Error Analysis</t>
  </si>
  <si>
    <t>Tracking Signal</t>
  </si>
  <si>
    <t>Period</t>
  </si>
  <si>
    <r>
      <t>Smoothed Forecast, F</t>
    </r>
    <r>
      <rPr>
        <vertAlign val="subscript"/>
        <sz val="10"/>
        <color indexed="63"/>
        <rFont val="Arial"/>
        <family val="2"/>
      </rPr>
      <t>t</t>
    </r>
  </si>
  <si>
    <r>
      <t>Smoothed Trend, T</t>
    </r>
    <r>
      <rPr>
        <vertAlign val="subscript"/>
        <sz val="10"/>
        <color indexed="63"/>
        <rFont val="Arial"/>
        <family val="2"/>
      </rPr>
      <t>t</t>
    </r>
  </si>
  <si>
    <r>
      <t>Forecast Including Trend, FIT</t>
    </r>
    <r>
      <rPr>
        <vertAlign val="subscript"/>
        <sz val="10"/>
        <color indexed="63"/>
        <rFont val="Arial"/>
        <family val="2"/>
      </rPr>
      <t>t</t>
    </r>
  </si>
  <si>
    <t>Error</t>
  </si>
  <si>
    <t>Absolute</t>
  </si>
  <si>
    <t>Squared</t>
  </si>
  <si>
    <t>Abs Pct Err</t>
  </si>
  <si>
    <t>Cum error</t>
  </si>
  <si>
    <t>Cum Abs Err</t>
  </si>
  <si>
    <t>Mad</t>
  </si>
  <si>
    <t>Track Signal (Cum error/MAD)</t>
  </si>
  <si>
    <t>Period 1</t>
  </si>
  <si>
    <t>Period 2</t>
  </si>
  <si>
    <t>Period 3</t>
  </si>
  <si>
    <t>Period 4</t>
  </si>
  <si>
    <t>Period 5</t>
  </si>
  <si>
    <t>Period 6</t>
  </si>
  <si>
    <t>Period 7</t>
  </si>
  <si>
    <t>Period 8</t>
  </si>
  <si>
    <t>Period 9</t>
  </si>
  <si>
    <t>Period 10</t>
  </si>
  <si>
    <t>Period 20</t>
  </si>
  <si>
    <t>Next period</t>
  </si>
  <si>
    <t>Bias</t>
  </si>
  <si>
    <t>MAD</t>
  </si>
  <si>
    <t>MSE</t>
  </si>
  <si>
    <t>MAPE</t>
  </si>
  <si>
    <t>SE</t>
  </si>
  <si>
    <t>20114/2015</t>
  </si>
  <si>
    <t>2022/2023</t>
  </si>
  <si>
    <t xml:space="preserve">2022/2023 Forecasts </t>
  </si>
  <si>
    <t>Monthly Sales: Factory</t>
  </si>
  <si>
    <t>Monthly Sales: Calgary distribution center</t>
  </si>
  <si>
    <t>Monthly Sales: Vancouver distribution center</t>
  </si>
  <si>
    <t>Monthly Sales: Edmonton distribution center</t>
  </si>
  <si>
    <t>Monthly Sales: Regina distribution center</t>
  </si>
  <si>
    <t>Monthly Sales: Victoria distribution center</t>
  </si>
  <si>
    <t>Monthly Sales: Kamloops distribution center</t>
  </si>
  <si>
    <t>Monthly Sales: Calgary Warehouse</t>
  </si>
  <si>
    <t>Monthly Sales: Vancouver Warehouse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</si>
</sst>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 #,##0_-;\-* #,##0_-;_-* &quot;-&quot;??_-;_-@_-"/>
    <numFmt numFmtId="166" formatCode="00.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6"/>
      <color rgb="FF595959"/>
      <name val="Calibri"/>
      <family val="2"/>
      <scheme val="minor"/>
    </font>
    <font>
      <b/>
      <sz val="11"/>
      <color rgb="FF3F3F3F"/>
      <name val="Calibri"/>
      <family val="2"/>
      <scheme val="minor"/>
    </font>
    <font>
      <sz val="8"/>
      <name val="Calibri"/>
      <family val="2"/>
      <scheme val="minor"/>
    </font>
    <font>
      <b/>
      <sz val="15"/>
      <color rgb="FF1F497D"/>
      <name val="Calibri"/>
      <family val="2"/>
      <scheme val="minor"/>
    </font>
    <font>
      <b/>
      <sz val="13"/>
      <color rgb="FF1F497D"/>
      <name val="Calibri"/>
      <family val="2"/>
      <scheme val="minor"/>
    </font>
    <font>
      <sz val="11"/>
      <color rgb="FF0000FF"/>
      <name val="Calibri"/>
      <family val="2"/>
      <scheme val="minor"/>
    </font>
    <font>
      <b/>
      <sz val="11"/>
      <color rgb="FFFF0000"/>
      <name val="Calibri"/>
      <family val="2"/>
      <scheme val="minor"/>
    </font>
    <font>
      <sz val="11"/>
      <color rgb="FF3F3F3F"/>
      <name val="Calibri"/>
      <family val="2"/>
      <scheme val="minor"/>
    </font>
    <font>
      <b/>
      <sz val="11"/>
      <color rgb="FFFF6600"/>
      <name val="Calibri"/>
      <family val="2"/>
      <scheme val="minor"/>
    </font>
    <font>
      <sz val="10"/>
      <color indexed="63"/>
      <name val="Arial"/>
      <family val="2"/>
    </font>
    <font>
      <vertAlign val="subscript"/>
      <sz val="10"/>
      <color indexed="63"/>
      <name val="Arial"/>
      <family val="2"/>
    </font>
    <font>
      <sz val="9"/>
      <color indexed="81"/>
      <name val="Tahoma"/>
      <family val="2"/>
    </font>
  </fonts>
  <fills count="5">
    <fill>
      <patternFill patternType="none"/>
    </fill>
    <fill>
      <patternFill patternType="gray125"/>
    </fill>
    <fill>
      <patternFill patternType="solid">
        <fgColor theme="1"/>
        <bgColor indexed="64"/>
      </patternFill>
    </fill>
    <fill>
      <patternFill patternType="solid">
        <fgColor rgb="FFFFCC99"/>
        <bgColor indexed="64"/>
      </patternFill>
    </fill>
    <fill>
      <patternFill patternType="solid">
        <fgColor rgb="FFF2F2F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rgb="FF000000"/>
      </left>
      <right style="medium">
        <color rgb="FF000000"/>
      </right>
      <top style="medium">
        <color rgb="FF000000"/>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000000"/>
      </left>
      <right style="medium">
        <color rgb="FF000000"/>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s>
  <cellStyleXfs count="2">
    <xf numFmtId="0" fontId="0" fillId="0" borderId="0"/>
    <xf numFmtId="164" fontId="1" fillId="0" borderId="0" applyFont="0" applyFill="0" applyBorder="0" applyAlignment="0" applyProtection="0"/>
  </cellStyleXfs>
  <cellXfs count="71">
    <xf numFmtId="0" fontId="0" fillId="0" borderId="0" xfId="0"/>
    <xf numFmtId="165" fontId="0" fillId="0" borderId="0" xfId="1" applyNumberFormat="1" applyFont="1" applyAlignment="1">
      <alignment horizontal="right"/>
    </xf>
    <xf numFmtId="0" fontId="2" fillId="0" borderId="0" xfId="0" applyFont="1"/>
    <xf numFmtId="0" fontId="2" fillId="0" borderId="0" xfId="0" applyFont="1" applyAlignment="1">
      <alignment horizontal="center"/>
    </xf>
    <xf numFmtId="0" fontId="0" fillId="0" borderId="0" xfId="0" applyAlignment="1">
      <alignment horizontal="center" wrapText="1"/>
    </xf>
    <xf numFmtId="0" fontId="2" fillId="0" borderId="0" xfId="0" applyFont="1" applyAlignment="1">
      <alignment horizontal="center" wrapText="1"/>
    </xf>
    <xf numFmtId="0" fontId="0" fillId="0" borderId="0" xfId="0" applyAlignment="1">
      <alignment horizontal="center"/>
    </xf>
    <xf numFmtId="49" fontId="0" fillId="0" borderId="0" xfId="0" applyNumberFormat="1" applyAlignment="1">
      <alignment horizontal="right"/>
    </xf>
    <xf numFmtId="0" fontId="0" fillId="0" borderId="1" xfId="0" applyBorder="1" applyAlignment="1">
      <alignment horizontal="right" vertical="center"/>
    </xf>
    <xf numFmtId="164" fontId="0" fillId="0" borderId="1" xfId="0" applyNumberFormat="1" applyBorder="1" applyAlignment="1">
      <alignment horizontal="right" vertical="center"/>
    </xf>
    <xf numFmtId="165" fontId="0" fillId="0" borderId="0" xfId="1" applyNumberFormat="1" applyFont="1"/>
    <xf numFmtId="165" fontId="0" fillId="0" borderId="1" xfId="0" applyNumberFormat="1" applyBorder="1" applyAlignment="1">
      <alignment horizontal="right" vertical="center"/>
    </xf>
    <xf numFmtId="0" fontId="0" fillId="2" borderId="1" xfId="0" applyFill="1" applyBorder="1" applyAlignment="1">
      <alignment horizontal="right" vertical="center"/>
    </xf>
    <xf numFmtId="165" fontId="0" fillId="0" borderId="1" xfId="1" applyNumberFormat="1" applyFont="1" applyBorder="1" applyAlignment="1">
      <alignment horizontal="right" vertical="center"/>
    </xf>
    <xf numFmtId="1" fontId="0" fillId="0" borderId="1" xfId="0" applyNumberFormat="1" applyBorder="1" applyAlignment="1">
      <alignment horizontal="right" vertical="center"/>
    </xf>
    <xf numFmtId="0" fontId="6" fillId="0" borderId="0" xfId="0" applyFont="1"/>
    <xf numFmtId="0" fontId="7" fillId="0" borderId="0" xfId="0" applyFont="1"/>
    <xf numFmtId="0" fontId="8" fillId="0" borderId="0" xfId="0" applyFont="1"/>
    <xf numFmtId="0" fontId="0" fillId="3" borderId="1" xfId="0" applyFill="1" applyBorder="1"/>
    <xf numFmtId="0" fontId="9" fillId="0" borderId="0" xfId="0" applyFont="1"/>
    <xf numFmtId="166" fontId="0" fillId="0" borderId="0" xfId="0" applyNumberFormat="1"/>
    <xf numFmtId="0" fontId="10" fillId="4" borderId="2" xfId="0" applyFont="1" applyFill="1" applyBorder="1"/>
    <xf numFmtId="0" fontId="10" fillId="4" borderId="3" xfId="0" applyFont="1" applyFill="1" applyBorder="1"/>
    <xf numFmtId="0" fontId="10" fillId="4" borderId="4" xfId="0" applyFont="1" applyFill="1" applyBorder="1"/>
    <xf numFmtId="0" fontId="10" fillId="4" borderId="5" xfId="0" applyFont="1" applyFill="1" applyBorder="1"/>
    <xf numFmtId="0" fontId="10" fillId="4" borderId="6" xfId="0" applyFont="1" applyFill="1" applyBorder="1"/>
    <xf numFmtId="0" fontId="10" fillId="4" borderId="7" xfId="0" applyFont="1" applyFill="1" applyBorder="1"/>
    <xf numFmtId="0" fontId="11" fillId="0" borderId="0" xfId="0" applyFont="1"/>
    <xf numFmtId="0" fontId="4" fillId="0" borderId="0" xfId="0" applyFont="1"/>
    <xf numFmtId="0" fontId="4" fillId="4" borderId="8" xfId="0" applyFont="1" applyFill="1" applyBorder="1"/>
    <xf numFmtId="0" fontId="10" fillId="4" borderId="1" xfId="0" applyFont="1" applyFill="1" applyBorder="1"/>
    <xf numFmtId="0" fontId="10" fillId="4" borderId="9" xfId="0" applyFont="1" applyFill="1" applyBorder="1"/>
    <xf numFmtId="0" fontId="0" fillId="0" borderId="0" xfId="0" applyAlignment="1">
      <alignment wrapText="1"/>
    </xf>
    <xf numFmtId="0" fontId="12" fillId="4" borderId="2" xfId="0" applyFont="1" applyFill="1" applyBorder="1" applyAlignment="1">
      <alignment wrapText="1"/>
    </xf>
    <xf numFmtId="0" fontId="12" fillId="4" borderId="10" xfId="0" applyFont="1" applyFill="1" applyBorder="1" applyAlignment="1">
      <alignment wrapText="1"/>
    </xf>
    <xf numFmtId="0" fontId="10" fillId="4" borderId="3" xfId="0" applyFont="1" applyFill="1" applyBorder="1" applyAlignment="1">
      <alignment wrapText="1"/>
    </xf>
    <xf numFmtId="166" fontId="10" fillId="4" borderId="4" xfId="0" applyNumberFormat="1" applyFont="1" applyFill="1" applyBorder="1" applyAlignment="1">
      <alignment wrapText="1"/>
    </xf>
    <xf numFmtId="0" fontId="10" fillId="4" borderId="8" xfId="0" applyFont="1" applyFill="1" applyBorder="1" applyAlignment="1">
      <alignment wrapText="1"/>
    </xf>
    <xf numFmtId="0" fontId="10" fillId="4" borderId="1" xfId="0" applyFont="1" applyFill="1" applyBorder="1" applyAlignment="1">
      <alignment wrapText="1"/>
    </xf>
    <xf numFmtId="0" fontId="10" fillId="4" borderId="9" xfId="0" applyFont="1" applyFill="1" applyBorder="1" applyAlignment="1">
      <alignment wrapText="1"/>
    </xf>
    <xf numFmtId="0" fontId="0" fillId="3" borderId="11" xfId="0" applyFill="1" applyBorder="1"/>
    <xf numFmtId="0" fontId="10" fillId="3" borderId="1" xfId="0" applyFont="1" applyFill="1" applyBorder="1"/>
    <xf numFmtId="0" fontId="10" fillId="4" borderId="12" xfId="0" applyFont="1" applyFill="1" applyBorder="1"/>
    <xf numFmtId="166" fontId="10" fillId="4" borderId="9" xfId="0" applyNumberFormat="1" applyFont="1" applyFill="1" applyBorder="1"/>
    <xf numFmtId="0" fontId="10" fillId="4" borderId="8" xfId="0" applyFont="1" applyFill="1" applyBorder="1"/>
    <xf numFmtId="0" fontId="0" fillId="3" borderId="13" xfId="0" applyFill="1" applyBorder="1"/>
    <xf numFmtId="0" fontId="0" fillId="3" borderId="17" xfId="0" applyFill="1" applyBorder="1"/>
    <xf numFmtId="0" fontId="10" fillId="4" borderId="18" xfId="0" applyFont="1" applyFill="1" applyBorder="1"/>
    <xf numFmtId="0" fontId="4" fillId="4" borderId="19" xfId="0" applyFont="1" applyFill="1" applyBorder="1"/>
    <xf numFmtId="0" fontId="4" fillId="4" borderId="20" xfId="0" applyFont="1" applyFill="1" applyBorder="1"/>
    <xf numFmtId="0" fontId="4" fillId="4" borderId="21" xfId="0" applyFont="1" applyFill="1" applyBorder="1"/>
    <xf numFmtId="0" fontId="10" fillId="4" borderId="5" xfId="0" applyFont="1" applyFill="1" applyBorder="1" applyAlignment="1">
      <alignment horizontal="right"/>
    </xf>
    <xf numFmtId="0" fontId="10" fillId="4" borderId="22" xfId="0" applyFont="1" applyFill="1" applyBorder="1" applyAlignment="1">
      <alignment horizontal="right"/>
    </xf>
    <xf numFmtId="0" fontId="4" fillId="4" borderId="8" xfId="0" applyFont="1" applyFill="1" applyBorder="1" applyAlignment="1">
      <alignment horizontal="right"/>
    </xf>
    <xf numFmtId="0" fontId="4" fillId="4" borderId="12" xfId="0" applyFont="1" applyFill="1" applyBorder="1" applyAlignment="1">
      <alignment horizontal="right"/>
    </xf>
    <xf numFmtId="0" fontId="4" fillId="4" borderId="1" xfId="0" applyFont="1" applyFill="1" applyBorder="1"/>
    <xf numFmtId="166" fontId="4" fillId="4" borderId="9" xfId="0" applyNumberFormat="1" applyFont="1" applyFill="1" applyBorder="1"/>
    <xf numFmtId="0" fontId="4" fillId="4" borderId="12" xfId="0" applyFont="1" applyFill="1" applyBorder="1"/>
    <xf numFmtId="0" fontId="4" fillId="4" borderId="1" xfId="0" applyFont="1" applyFill="1" applyBorder="1" applyAlignment="1">
      <alignment horizontal="center"/>
    </xf>
    <xf numFmtId="0" fontId="4" fillId="4" borderId="9" xfId="0" applyFont="1" applyFill="1" applyBorder="1"/>
    <xf numFmtId="0" fontId="4" fillId="4" borderId="14" xfId="0" applyFont="1" applyFill="1" applyBorder="1"/>
    <xf numFmtId="0" fontId="4" fillId="4" borderId="23" xfId="0" applyFont="1" applyFill="1" applyBorder="1"/>
    <xf numFmtId="0" fontId="4" fillId="4" borderId="15" xfId="0" applyFont="1" applyFill="1" applyBorder="1"/>
    <xf numFmtId="0" fontId="4" fillId="4" borderId="15" xfId="0" applyFont="1" applyFill="1" applyBorder="1" applyAlignment="1">
      <alignment horizontal="right"/>
    </xf>
    <xf numFmtId="0" fontId="4" fillId="4" borderId="16" xfId="0" applyFont="1" applyFill="1" applyBorder="1"/>
    <xf numFmtId="165" fontId="0" fillId="0" borderId="0" xfId="0" applyNumberFormat="1"/>
    <xf numFmtId="1" fontId="0" fillId="0" borderId="0" xfId="0" applyNumberFormat="1"/>
    <xf numFmtId="164" fontId="0" fillId="0" borderId="0" xfId="1" applyFont="1"/>
    <xf numFmtId="0" fontId="2" fillId="0" borderId="0" xfId="0" applyFont="1" applyAlignment="1">
      <alignment horizontal="center" wrapText="1"/>
    </xf>
    <xf numFmtId="0" fontId="3" fillId="0" borderId="0" xfId="0" applyFont="1" applyAlignment="1">
      <alignment horizontal="center" vertical="center"/>
    </xf>
    <xf numFmtId="0" fontId="0" fillId="0" borderId="0" xfId="0" applyAlignment="1">
      <alignment horizont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1.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3.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7.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9.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1.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5.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646264929313453E-2"/>
          <c:y val="0.16994272623138604"/>
          <c:w val="0.89248120728087854"/>
          <c:h val="0.72376509637326258"/>
        </c:manualLayout>
      </c:layout>
      <c:lineChart>
        <c:grouping val="standard"/>
        <c:varyColors val="0"/>
        <c:ser>
          <c:idx val="0"/>
          <c:order val="0"/>
          <c:tx>
            <c:strRef>
              <c:f>'Seasonality(Factory)'!$P$3</c:f>
              <c:strCache>
                <c:ptCount val="1"/>
                <c:pt idx="0">
                  <c:v>SI</c:v>
                </c:pt>
              </c:strCache>
            </c:strRef>
          </c:tx>
          <c:spPr>
            <a:ln w="28575" cap="rnd">
              <a:solidFill>
                <a:schemeClr val="accent1"/>
              </a:solidFill>
              <a:round/>
            </a:ln>
            <a:effectLst/>
          </c:spPr>
          <c:marker>
            <c:symbol val="none"/>
          </c:marker>
          <c:cat>
            <c:strRef>
              <c:f>'Seasonality(Factory)'!$A$4:$A$15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'Seasonality(Factory)'!$P$4:$P$15</c:f>
              <c:numCache>
                <c:formatCode>General</c:formatCode>
                <c:ptCount val="12"/>
                <c:pt idx="0">
                  <c:v>0.73594571353647498</c:v>
                </c:pt>
                <c:pt idx="1">
                  <c:v>0.56921036626294064</c:v>
                </c:pt>
                <c:pt idx="2">
                  <c:v>0.80588433428848583</c:v>
                </c:pt>
                <c:pt idx="3">
                  <c:v>1.0386908902664154</c:v>
                </c:pt>
                <c:pt idx="4">
                  <c:v>1.509468456570733</c:v>
                </c:pt>
                <c:pt idx="5">
                  <c:v>1.0784997249629635</c:v>
                </c:pt>
                <c:pt idx="6">
                  <c:v>1.2588147215502103</c:v>
                </c:pt>
                <c:pt idx="7">
                  <c:v>1.1498702969363863</c:v>
                </c:pt>
                <c:pt idx="8">
                  <c:v>0.95812403836986038</c:v>
                </c:pt>
                <c:pt idx="9">
                  <c:v>0.99772242959427004</c:v>
                </c:pt>
                <c:pt idx="10">
                  <c:v>0.96570111100677003</c:v>
                </c:pt>
                <c:pt idx="11">
                  <c:v>0.93206791665448929</c:v>
                </c:pt>
              </c:numCache>
            </c:numRef>
          </c:val>
          <c:smooth val="0"/>
          <c:extLst>
            <c:ext xmlns:c16="http://schemas.microsoft.com/office/drawing/2014/chart" uri="{C3380CC4-5D6E-409C-BE32-E72D297353CC}">
              <c16:uniqueId val="{00000000-88B5-4F57-A22A-905F859B553A}"/>
            </c:ext>
          </c:extLst>
        </c:ser>
        <c:dLbls>
          <c:showLegendKey val="0"/>
          <c:showVal val="0"/>
          <c:showCatName val="0"/>
          <c:showSerName val="0"/>
          <c:showPercent val="0"/>
          <c:showBubbleSize val="0"/>
        </c:dLbls>
        <c:smooth val="0"/>
        <c:axId val="1026666655"/>
        <c:axId val="957463983"/>
      </c:lineChart>
      <c:catAx>
        <c:axId val="102666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463983"/>
        <c:crosses val="autoZero"/>
        <c:auto val="1"/>
        <c:lblAlgn val="ctr"/>
        <c:lblOffset val="100"/>
        <c:noMultiLvlLbl val="0"/>
      </c:catAx>
      <c:valAx>
        <c:axId val="95746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666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25536240337107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402646544181978"/>
          <c:y val="0.13467592592592592"/>
          <c:w val="0.86486351706036746"/>
          <c:h val="0.54380322251385238"/>
        </c:manualLayout>
      </c:layout>
      <c:lineChart>
        <c:grouping val="standard"/>
        <c:varyColors val="0"/>
        <c:ser>
          <c:idx val="0"/>
          <c:order val="0"/>
          <c:tx>
            <c:strRef>
              <c:f>'Seasonality(VD)'!$B$3</c:f>
              <c:strCache>
                <c:ptCount val="1"/>
                <c:pt idx="0">
                  <c:v>2011/2012</c:v>
                </c:pt>
              </c:strCache>
            </c:strRef>
          </c:tx>
          <c:spPr>
            <a:ln w="28575" cap="rnd">
              <a:solidFill>
                <a:schemeClr val="accent1"/>
              </a:solidFill>
              <a:round/>
            </a:ln>
            <a:effectLst/>
          </c:spPr>
          <c:marker>
            <c:symbol val="none"/>
          </c:marker>
          <c:cat>
            <c:strRef>
              <c:f>'Seasonality(VD)'!$A$4:$A$15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'Seasonality(VD)'!$B$4:$B$15</c:f>
              <c:numCache>
                <c:formatCode>General</c:formatCode>
                <c:ptCount val="12"/>
                <c:pt idx="0">
                  <c:v>1071232</c:v>
                </c:pt>
                <c:pt idx="1">
                  <c:v>922366</c:v>
                </c:pt>
                <c:pt idx="2">
                  <c:v>1273374</c:v>
                </c:pt>
                <c:pt idx="3">
                  <c:v>1552815</c:v>
                </c:pt>
                <c:pt idx="4">
                  <c:v>2471564</c:v>
                </c:pt>
                <c:pt idx="5">
                  <c:v>1675475</c:v>
                </c:pt>
                <c:pt idx="6">
                  <c:v>1949346</c:v>
                </c:pt>
                <c:pt idx="7">
                  <c:v>1747044</c:v>
                </c:pt>
                <c:pt idx="8">
                  <c:v>1427495</c:v>
                </c:pt>
                <c:pt idx="9">
                  <c:v>1573831</c:v>
                </c:pt>
                <c:pt idx="10">
                  <c:v>1397729</c:v>
                </c:pt>
                <c:pt idx="11">
                  <c:v>1342148</c:v>
                </c:pt>
              </c:numCache>
            </c:numRef>
          </c:val>
          <c:smooth val="0"/>
          <c:extLst>
            <c:ext xmlns:c16="http://schemas.microsoft.com/office/drawing/2014/chart" uri="{C3380CC4-5D6E-409C-BE32-E72D297353CC}">
              <c16:uniqueId val="{00000000-97A0-4642-A602-B44FEC81E66E}"/>
            </c:ext>
          </c:extLst>
        </c:ser>
        <c:ser>
          <c:idx val="1"/>
          <c:order val="1"/>
          <c:tx>
            <c:strRef>
              <c:f>'Seasonality(VD)'!$C$3</c:f>
              <c:strCache>
                <c:ptCount val="1"/>
                <c:pt idx="0">
                  <c:v>2012/2013</c:v>
                </c:pt>
              </c:strCache>
            </c:strRef>
          </c:tx>
          <c:spPr>
            <a:ln w="28575" cap="rnd">
              <a:solidFill>
                <a:schemeClr val="accent2"/>
              </a:solidFill>
              <a:round/>
            </a:ln>
            <a:effectLst/>
          </c:spPr>
          <c:marker>
            <c:symbol val="none"/>
          </c:marker>
          <c:cat>
            <c:strRef>
              <c:f>'Seasonality(VD)'!$A$4:$A$15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'Seasonality(VD)'!$C$4:$C$15</c:f>
              <c:numCache>
                <c:formatCode>General</c:formatCode>
                <c:ptCount val="12"/>
                <c:pt idx="0">
                  <c:v>1378045</c:v>
                </c:pt>
                <c:pt idx="1">
                  <c:v>1008143</c:v>
                </c:pt>
                <c:pt idx="2">
                  <c:v>1480203</c:v>
                </c:pt>
                <c:pt idx="3">
                  <c:v>1757258</c:v>
                </c:pt>
                <c:pt idx="4">
                  <c:v>2882030</c:v>
                </c:pt>
                <c:pt idx="5">
                  <c:v>2132000</c:v>
                </c:pt>
                <c:pt idx="6">
                  <c:v>2399570</c:v>
                </c:pt>
                <c:pt idx="7">
                  <c:v>2267837</c:v>
                </c:pt>
                <c:pt idx="8">
                  <c:v>1787139</c:v>
                </c:pt>
                <c:pt idx="9">
                  <c:v>1702154</c:v>
                </c:pt>
                <c:pt idx="10">
                  <c:v>1812105</c:v>
                </c:pt>
                <c:pt idx="11">
                  <c:v>1882154</c:v>
                </c:pt>
              </c:numCache>
            </c:numRef>
          </c:val>
          <c:smooth val="0"/>
          <c:extLst>
            <c:ext xmlns:c16="http://schemas.microsoft.com/office/drawing/2014/chart" uri="{C3380CC4-5D6E-409C-BE32-E72D297353CC}">
              <c16:uniqueId val="{00000001-97A0-4642-A602-B44FEC81E66E}"/>
            </c:ext>
          </c:extLst>
        </c:ser>
        <c:ser>
          <c:idx val="2"/>
          <c:order val="2"/>
          <c:tx>
            <c:strRef>
              <c:f>'Seasonality(VD)'!$D$3</c:f>
              <c:strCache>
                <c:ptCount val="1"/>
                <c:pt idx="0">
                  <c:v>2013/2014</c:v>
                </c:pt>
              </c:strCache>
            </c:strRef>
          </c:tx>
          <c:spPr>
            <a:ln w="28575" cap="rnd">
              <a:solidFill>
                <a:schemeClr val="accent3"/>
              </a:solidFill>
              <a:round/>
            </a:ln>
            <a:effectLst/>
          </c:spPr>
          <c:marker>
            <c:symbol val="none"/>
          </c:marker>
          <c:cat>
            <c:strRef>
              <c:f>'Seasonality(VD)'!$A$4:$A$15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'Seasonality(VD)'!$D$4:$D$15</c:f>
              <c:numCache>
                <c:formatCode>General</c:formatCode>
                <c:ptCount val="12"/>
                <c:pt idx="0">
                  <c:v>1253121</c:v>
                </c:pt>
                <c:pt idx="1">
                  <c:v>1142691</c:v>
                </c:pt>
                <c:pt idx="2">
                  <c:v>1491071</c:v>
                </c:pt>
                <c:pt idx="3">
                  <c:v>1724955</c:v>
                </c:pt>
                <c:pt idx="4">
                  <c:v>2597173</c:v>
                </c:pt>
                <c:pt idx="5">
                  <c:v>2094701</c:v>
                </c:pt>
                <c:pt idx="6">
                  <c:v>2248458</c:v>
                </c:pt>
                <c:pt idx="7">
                  <c:v>2002282</c:v>
                </c:pt>
                <c:pt idx="8">
                  <c:v>1746649</c:v>
                </c:pt>
                <c:pt idx="9">
                  <c:v>1812291</c:v>
                </c:pt>
                <c:pt idx="10">
                  <c:v>1648064</c:v>
                </c:pt>
                <c:pt idx="11">
                  <c:v>1704967</c:v>
                </c:pt>
              </c:numCache>
            </c:numRef>
          </c:val>
          <c:smooth val="0"/>
          <c:extLst>
            <c:ext xmlns:c16="http://schemas.microsoft.com/office/drawing/2014/chart" uri="{C3380CC4-5D6E-409C-BE32-E72D297353CC}">
              <c16:uniqueId val="{00000002-97A0-4642-A602-B44FEC81E66E}"/>
            </c:ext>
          </c:extLst>
        </c:ser>
        <c:ser>
          <c:idx val="3"/>
          <c:order val="3"/>
          <c:tx>
            <c:strRef>
              <c:f>'Seasonality(VD)'!$E$3</c:f>
              <c:strCache>
                <c:ptCount val="1"/>
                <c:pt idx="0">
                  <c:v>2014/2015</c:v>
                </c:pt>
              </c:strCache>
            </c:strRef>
          </c:tx>
          <c:spPr>
            <a:ln w="28575" cap="rnd">
              <a:solidFill>
                <a:schemeClr val="accent4"/>
              </a:solidFill>
              <a:round/>
            </a:ln>
            <a:effectLst/>
          </c:spPr>
          <c:marker>
            <c:symbol val="none"/>
          </c:marker>
          <c:cat>
            <c:strRef>
              <c:f>'Seasonality(VD)'!$A$4:$A$15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'Seasonality(VD)'!$E$4:$E$15</c:f>
              <c:numCache>
                <c:formatCode>General</c:formatCode>
                <c:ptCount val="12"/>
                <c:pt idx="0">
                  <c:v>1361839</c:v>
                </c:pt>
                <c:pt idx="1">
                  <c:v>1163446</c:v>
                </c:pt>
                <c:pt idx="2">
                  <c:v>1477909</c:v>
                </c:pt>
                <c:pt idx="3">
                  <c:v>2001260</c:v>
                </c:pt>
                <c:pt idx="4">
                  <c:v>2859678</c:v>
                </c:pt>
                <c:pt idx="5">
                  <c:v>2017133</c:v>
                </c:pt>
                <c:pt idx="6">
                  <c:v>2322134</c:v>
                </c:pt>
                <c:pt idx="7">
                  <c:v>2136327</c:v>
                </c:pt>
                <c:pt idx="8">
                  <c:v>1738007</c:v>
                </c:pt>
                <c:pt idx="9">
                  <c:v>1748504</c:v>
                </c:pt>
                <c:pt idx="10">
                  <c:v>1733751</c:v>
                </c:pt>
                <c:pt idx="11">
                  <c:v>1600806</c:v>
                </c:pt>
              </c:numCache>
            </c:numRef>
          </c:val>
          <c:smooth val="0"/>
          <c:extLst>
            <c:ext xmlns:c16="http://schemas.microsoft.com/office/drawing/2014/chart" uri="{C3380CC4-5D6E-409C-BE32-E72D297353CC}">
              <c16:uniqueId val="{00000003-97A0-4642-A602-B44FEC81E66E}"/>
            </c:ext>
          </c:extLst>
        </c:ser>
        <c:ser>
          <c:idx val="4"/>
          <c:order val="4"/>
          <c:tx>
            <c:strRef>
              <c:f>'Seasonality(VD)'!$F$3</c:f>
              <c:strCache>
                <c:ptCount val="1"/>
                <c:pt idx="0">
                  <c:v>2015/2016</c:v>
                </c:pt>
              </c:strCache>
            </c:strRef>
          </c:tx>
          <c:spPr>
            <a:ln w="28575" cap="rnd">
              <a:solidFill>
                <a:schemeClr val="accent5"/>
              </a:solidFill>
              <a:round/>
            </a:ln>
            <a:effectLst/>
          </c:spPr>
          <c:marker>
            <c:symbol val="none"/>
          </c:marker>
          <c:cat>
            <c:strRef>
              <c:f>'Seasonality(VD)'!$A$4:$A$15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'Seasonality(VD)'!$F$4:$F$15</c:f>
              <c:numCache>
                <c:formatCode>General</c:formatCode>
                <c:ptCount val="12"/>
                <c:pt idx="0" formatCode="_-* #,##0_-;\-* #,##0_-;_-* &quot;-&quot;??_-;_-@_-">
                  <c:v>1277009</c:v>
                </c:pt>
                <c:pt idx="1">
                  <c:v>1088915</c:v>
                </c:pt>
                <c:pt idx="2">
                  <c:v>1476463</c:v>
                </c:pt>
                <c:pt idx="3">
                  <c:v>1754847</c:v>
                </c:pt>
                <c:pt idx="4">
                  <c:v>2720616</c:v>
                </c:pt>
                <c:pt idx="5">
                  <c:v>1855434</c:v>
                </c:pt>
                <c:pt idx="6">
                  <c:v>2090110</c:v>
                </c:pt>
                <c:pt idx="7">
                  <c:v>2008399</c:v>
                </c:pt>
                <c:pt idx="8">
                  <c:v>1786572</c:v>
                </c:pt>
                <c:pt idx="9">
                  <c:v>1934137</c:v>
                </c:pt>
                <c:pt idx="10">
                  <c:v>1512970</c:v>
                </c:pt>
                <c:pt idx="11">
                  <c:v>1648067</c:v>
                </c:pt>
              </c:numCache>
            </c:numRef>
          </c:val>
          <c:smooth val="0"/>
          <c:extLst>
            <c:ext xmlns:c16="http://schemas.microsoft.com/office/drawing/2014/chart" uri="{C3380CC4-5D6E-409C-BE32-E72D297353CC}">
              <c16:uniqueId val="{00000004-97A0-4642-A602-B44FEC81E66E}"/>
            </c:ext>
          </c:extLst>
        </c:ser>
        <c:ser>
          <c:idx val="5"/>
          <c:order val="5"/>
          <c:tx>
            <c:strRef>
              <c:f>'Seasonality(VD)'!$G$3</c:f>
              <c:strCache>
                <c:ptCount val="1"/>
                <c:pt idx="0">
                  <c:v>2016/2017</c:v>
                </c:pt>
              </c:strCache>
            </c:strRef>
          </c:tx>
          <c:spPr>
            <a:ln w="28575" cap="rnd">
              <a:solidFill>
                <a:schemeClr val="accent6"/>
              </a:solidFill>
              <a:round/>
            </a:ln>
            <a:effectLst/>
          </c:spPr>
          <c:marker>
            <c:symbol val="none"/>
          </c:marker>
          <c:cat>
            <c:strRef>
              <c:f>'Seasonality(VD)'!$A$4:$A$15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'Seasonality(VD)'!$G$4:$G$15</c:f>
              <c:numCache>
                <c:formatCode>General</c:formatCode>
                <c:ptCount val="12"/>
                <c:pt idx="0">
                  <c:v>1634864</c:v>
                </c:pt>
                <c:pt idx="1">
                  <c:v>1104938</c:v>
                </c:pt>
                <c:pt idx="2">
                  <c:v>1671511</c:v>
                </c:pt>
                <c:pt idx="3">
                  <c:v>1926208</c:v>
                </c:pt>
                <c:pt idx="4">
                  <c:v>3176154</c:v>
                </c:pt>
                <c:pt idx="5">
                  <c:v>2439732</c:v>
                </c:pt>
                <c:pt idx="6">
                  <c:v>2701009</c:v>
                </c:pt>
                <c:pt idx="7">
                  <c:v>2450090</c:v>
                </c:pt>
                <c:pt idx="8">
                  <c:v>2032427</c:v>
                </c:pt>
                <c:pt idx="9">
                  <c:v>2026976</c:v>
                </c:pt>
                <c:pt idx="10">
                  <c:v>1851172</c:v>
                </c:pt>
                <c:pt idx="11">
                  <c:v>1941643</c:v>
                </c:pt>
              </c:numCache>
            </c:numRef>
          </c:val>
          <c:smooth val="0"/>
          <c:extLst>
            <c:ext xmlns:c16="http://schemas.microsoft.com/office/drawing/2014/chart" uri="{C3380CC4-5D6E-409C-BE32-E72D297353CC}">
              <c16:uniqueId val="{00000005-97A0-4642-A602-B44FEC81E66E}"/>
            </c:ext>
          </c:extLst>
        </c:ser>
        <c:ser>
          <c:idx val="6"/>
          <c:order val="6"/>
          <c:tx>
            <c:strRef>
              <c:f>'Seasonality(VD)'!$H$3</c:f>
              <c:strCache>
                <c:ptCount val="1"/>
                <c:pt idx="0">
                  <c:v>2017/2018</c:v>
                </c:pt>
              </c:strCache>
            </c:strRef>
          </c:tx>
          <c:spPr>
            <a:ln w="28575" cap="rnd">
              <a:solidFill>
                <a:schemeClr val="accent1">
                  <a:lumMod val="60000"/>
                </a:schemeClr>
              </a:solidFill>
              <a:round/>
            </a:ln>
            <a:effectLst/>
          </c:spPr>
          <c:marker>
            <c:symbol val="none"/>
          </c:marker>
          <c:cat>
            <c:strRef>
              <c:f>'Seasonality(VD)'!$A$4:$A$15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'Seasonality(VD)'!$H$4:$H$15</c:f>
              <c:numCache>
                <c:formatCode>General</c:formatCode>
                <c:ptCount val="12"/>
                <c:pt idx="0">
                  <c:v>1636693</c:v>
                </c:pt>
                <c:pt idx="1">
                  <c:v>1427898</c:v>
                </c:pt>
                <c:pt idx="2">
                  <c:v>1991624</c:v>
                </c:pt>
                <c:pt idx="3">
                  <c:v>2437939</c:v>
                </c:pt>
                <c:pt idx="4">
                  <c:v>3529301</c:v>
                </c:pt>
                <c:pt idx="5">
                  <c:v>2557200</c:v>
                </c:pt>
                <c:pt idx="6">
                  <c:v>3360039</c:v>
                </c:pt>
                <c:pt idx="7">
                  <c:v>2579495</c:v>
                </c:pt>
                <c:pt idx="8">
                  <c:v>2452485</c:v>
                </c:pt>
                <c:pt idx="9">
                  <c:v>2259731</c:v>
                </c:pt>
                <c:pt idx="10">
                  <c:v>2469037</c:v>
                </c:pt>
                <c:pt idx="11">
                  <c:v>2571561</c:v>
                </c:pt>
              </c:numCache>
            </c:numRef>
          </c:val>
          <c:smooth val="0"/>
          <c:extLst>
            <c:ext xmlns:c16="http://schemas.microsoft.com/office/drawing/2014/chart" uri="{C3380CC4-5D6E-409C-BE32-E72D297353CC}">
              <c16:uniqueId val="{00000006-97A0-4642-A602-B44FEC81E66E}"/>
            </c:ext>
          </c:extLst>
        </c:ser>
        <c:ser>
          <c:idx val="7"/>
          <c:order val="7"/>
          <c:tx>
            <c:strRef>
              <c:f>'Seasonality(VD)'!$I$3</c:f>
              <c:strCache>
                <c:ptCount val="1"/>
                <c:pt idx="0">
                  <c:v>2018/2019</c:v>
                </c:pt>
              </c:strCache>
            </c:strRef>
          </c:tx>
          <c:spPr>
            <a:ln w="28575" cap="rnd">
              <a:solidFill>
                <a:schemeClr val="accent2">
                  <a:lumMod val="60000"/>
                </a:schemeClr>
              </a:solidFill>
              <a:round/>
            </a:ln>
            <a:effectLst/>
          </c:spPr>
          <c:marker>
            <c:symbol val="none"/>
          </c:marker>
          <c:cat>
            <c:strRef>
              <c:f>'Seasonality(VD)'!$A$4:$A$15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'Seasonality(VD)'!$I$4:$I$15</c:f>
              <c:numCache>
                <c:formatCode>General</c:formatCode>
                <c:ptCount val="12"/>
                <c:pt idx="0" formatCode="0">
                  <c:v>1717683.75</c:v>
                </c:pt>
                <c:pt idx="1">
                  <c:v>1343525</c:v>
                </c:pt>
                <c:pt idx="2" formatCode="0">
                  <c:v>1945085</c:v>
                </c:pt>
                <c:pt idx="3" formatCode="0">
                  <c:v>2338736.25</c:v>
                </c:pt>
                <c:pt idx="4" formatCode="0">
                  <c:v>3545326.25</c:v>
                </c:pt>
                <c:pt idx="5">
                  <c:v>2607391.25</c:v>
                </c:pt>
                <c:pt idx="6">
                  <c:v>3040756.25</c:v>
                </c:pt>
                <c:pt idx="7" formatCode="0">
                  <c:v>2697213.75</c:v>
                </c:pt>
                <c:pt idx="8" formatCode="0">
                  <c:v>2271675</c:v>
                </c:pt>
                <c:pt idx="9" formatCode="0">
                  <c:v>2230073.75</c:v>
                </c:pt>
                <c:pt idx="10" formatCode="0">
                  <c:v>2222327.5</c:v>
                </c:pt>
                <c:pt idx="11">
                  <c:v>2272880</c:v>
                </c:pt>
              </c:numCache>
            </c:numRef>
          </c:val>
          <c:smooth val="0"/>
          <c:extLst>
            <c:ext xmlns:c16="http://schemas.microsoft.com/office/drawing/2014/chart" uri="{C3380CC4-5D6E-409C-BE32-E72D297353CC}">
              <c16:uniqueId val="{00000007-97A0-4642-A602-B44FEC81E66E}"/>
            </c:ext>
          </c:extLst>
        </c:ser>
        <c:ser>
          <c:idx val="8"/>
          <c:order val="8"/>
          <c:tx>
            <c:strRef>
              <c:f>'Seasonality(VD)'!$J$3</c:f>
              <c:strCache>
                <c:ptCount val="1"/>
                <c:pt idx="0">
                  <c:v>2019/2020</c:v>
                </c:pt>
              </c:strCache>
            </c:strRef>
          </c:tx>
          <c:spPr>
            <a:ln w="28575" cap="rnd">
              <a:solidFill>
                <a:schemeClr val="accent3">
                  <a:lumMod val="60000"/>
                </a:schemeClr>
              </a:solidFill>
              <a:round/>
            </a:ln>
            <a:effectLst/>
          </c:spPr>
          <c:marker>
            <c:symbol val="none"/>
          </c:marker>
          <c:cat>
            <c:strRef>
              <c:f>'Seasonality(VD)'!$A$4:$A$15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'Seasonality(VD)'!$J$4:$J$15</c:f>
              <c:numCache>
                <c:formatCode>0</c:formatCode>
                <c:ptCount val="12"/>
                <c:pt idx="0">
                  <c:v>1725990</c:v>
                </c:pt>
                <c:pt idx="1">
                  <c:v>1329520</c:v>
                </c:pt>
                <c:pt idx="2">
                  <c:v>1738365</c:v>
                </c:pt>
                <c:pt idx="3">
                  <c:v>2216765</c:v>
                </c:pt>
                <c:pt idx="4">
                  <c:v>3555006.25</c:v>
                </c:pt>
                <c:pt idx="5" formatCode="General">
                  <c:v>2522776.25</c:v>
                </c:pt>
                <c:pt idx="6">
                  <c:v>2826266.25</c:v>
                </c:pt>
                <c:pt idx="7">
                  <c:v>2520261.25</c:v>
                </c:pt>
                <c:pt idx="8" formatCode="General">
                  <c:v>2210111.25</c:v>
                </c:pt>
                <c:pt idx="9">
                  <c:v>2143281.25</c:v>
                </c:pt>
                <c:pt idx="10">
                  <c:v>2029515</c:v>
                </c:pt>
                <c:pt idx="11">
                  <c:v>2031826.25</c:v>
                </c:pt>
              </c:numCache>
            </c:numRef>
          </c:val>
          <c:smooth val="0"/>
          <c:extLst>
            <c:ext xmlns:c16="http://schemas.microsoft.com/office/drawing/2014/chart" uri="{C3380CC4-5D6E-409C-BE32-E72D297353CC}">
              <c16:uniqueId val="{00000008-97A0-4642-A602-B44FEC81E66E}"/>
            </c:ext>
          </c:extLst>
        </c:ser>
        <c:ser>
          <c:idx val="9"/>
          <c:order val="9"/>
          <c:tx>
            <c:strRef>
              <c:f>'Seasonality(VD)'!$K$3</c:f>
              <c:strCache>
                <c:ptCount val="1"/>
                <c:pt idx="0">
                  <c:v>2020/2021</c:v>
                </c:pt>
              </c:strCache>
            </c:strRef>
          </c:tx>
          <c:spPr>
            <a:ln w="28575" cap="rnd">
              <a:solidFill>
                <a:schemeClr val="accent4">
                  <a:lumMod val="60000"/>
                </a:schemeClr>
              </a:solidFill>
              <a:round/>
            </a:ln>
            <a:effectLst/>
          </c:spPr>
          <c:marker>
            <c:symbol val="none"/>
          </c:marker>
          <c:cat>
            <c:strRef>
              <c:f>'Seasonality(VD)'!$A$4:$A$15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'Seasonality(VD)'!$K$4:$K$15</c:f>
              <c:numCache>
                <c:formatCode>0</c:formatCode>
                <c:ptCount val="12"/>
                <c:pt idx="0">
                  <c:v>1918911.25</c:v>
                </c:pt>
                <c:pt idx="1">
                  <c:v>1418200</c:v>
                </c:pt>
                <c:pt idx="2" formatCode="General">
                  <c:v>1964941.25</c:v>
                </c:pt>
                <c:pt idx="3">
                  <c:v>2416025</c:v>
                </c:pt>
                <c:pt idx="4" formatCode="General">
                  <c:v>4129711.25</c:v>
                </c:pt>
                <c:pt idx="5">
                  <c:v>3114950</c:v>
                </c:pt>
                <c:pt idx="6">
                  <c:v>3563527.5</c:v>
                </c:pt>
                <c:pt idx="7">
                  <c:v>3109006.25</c:v>
                </c:pt>
                <c:pt idx="8">
                  <c:v>2652462.5</c:v>
                </c:pt>
                <c:pt idx="9" formatCode="General">
                  <c:v>2455880</c:v>
                </c:pt>
                <c:pt idx="10">
                  <c:v>2557626.25</c:v>
                </c:pt>
                <c:pt idx="11">
                  <c:v>2514825</c:v>
                </c:pt>
              </c:numCache>
            </c:numRef>
          </c:val>
          <c:smooth val="0"/>
          <c:extLst>
            <c:ext xmlns:c16="http://schemas.microsoft.com/office/drawing/2014/chart" uri="{C3380CC4-5D6E-409C-BE32-E72D297353CC}">
              <c16:uniqueId val="{00000009-97A0-4642-A602-B44FEC81E66E}"/>
            </c:ext>
          </c:extLst>
        </c:ser>
        <c:ser>
          <c:idx val="10"/>
          <c:order val="10"/>
          <c:tx>
            <c:strRef>
              <c:f>'Seasonality(VD)'!$L$3</c:f>
              <c:strCache>
                <c:ptCount val="1"/>
                <c:pt idx="0">
                  <c:v>2021/2022</c:v>
                </c:pt>
              </c:strCache>
            </c:strRef>
          </c:tx>
          <c:spPr>
            <a:ln w="28575" cap="rnd">
              <a:solidFill>
                <a:schemeClr val="accent5">
                  <a:lumMod val="60000"/>
                </a:schemeClr>
              </a:solidFill>
              <a:round/>
            </a:ln>
            <a:effectLst/>
          </c:spPr>
          <c:marker>
            <c:symbol val="none"/>
          </c:marker>
          <c:cat>
            <c:strRef>
              <c:f>'Seasonality(VD)'!$A$4:$A$15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'Seasonality(VD)'!$L$4:$L$15</c:f>
              <c:numCache>
                <c:formatCode>0</c:formatCode>
                <c:ptCount val="12"/>
                <c:pt idx="0">
                  <c:v>2753633.75</c:v>
                </c:pt>
                <c:pt idx="1">
                  <c:v>1872205</c:v>
                </c:pt>
                <c:pt idx="2" formatCode="General">
                  <c:v>3092681.25</c:v>
                </c:pt>
                <c:pt idx="3" formatCode="General">
                  <c:v>4147626.25</c:v>
                </c:pt>
                <c:pt idx="4" formatCode="General">
                  <c:v>4816998.75</c:v>
                </c:pt>
                <c:pt idx="5" formatCode="General">
                  <c:v>4469328.75</c:v>
                </c:pt>
                <c:pt idx="6" formatCode="General">
                  <c:v>4781028.75</c:v>
                </c:pt>
                <c:pt idx="7" formatCode="General">
                  <c:v>4894256.25</c:v>
                </c:pt>
                <c:pt idx="8">
                  <c:v>3195110</c:v>
                </c:pt>
                <c:pt idx="9">
                  <c:v>3140213.75</c:v>
                </c:pt>
                <c:pt idx="10" formatCode="General">
                  <c:v>4359743.75</c:v>
                </c:pt>
                <c:pt idx="11">
                  <c:v>3582703.75</c:v>
                </c:pt>
              </c:numCache>
            </c:numRef>
          </c:val>
          <c:smooth val="0"/>
          <c:extLst>
            <c:ext xmlns:c16="http://schemas.microsoft.com/office/drawing/2014/chart" uri="{C3380CC4-5D6E-409C-BE32-E72D297353CC}">
              <c16:uniqueId val="{0000000A-97A0-4642-A602-B44FEC81E66E}"/>
            </c:ext>
          </c:extLst>
        </c:ser>
        <c:dLbls>
          <c:showLegendKey val="0"/>
          <c:showVal val="0"/>
          <c:showCatName val="0"/>
          <c:showSerName val="0"/>
          <c:showPercent val="0"/>
          <c:showBubbleSize val="0"/>
        </c:dLbls>
        <c:smooth val="0"/>
        <c:axId val="575565440"/>
        <c:axId val="575565768"/>
      </c:lineChart>
      <c:catAx>
        <c:axId val="57556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65768"/>
        <c:crosses val="autoZero"/>
        <c:auto val="1"/>
        <c:lblAlgn val="ctr"/>
        <c:lblOffset val="100"/>
        <c:noMultiLvlLbl val="0"/>
      </c:catAx>
      <c:valAx>
        <c:axId val="575565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65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'Seasonality(VD)'!$Q$3</c:f>
              <c:strCache>
                <c:ptCount val="1"/>
                <c:pt idx="0">
                  <c:v>2022/2023 Forecasts </c:v>
                </c:pt>
              </c:strCache>
            </c:strRef>
          </c:tx>
          <c:spPr>
            <a:ln w="28575" cap="rnd">
              <a:solidFill>
                <a:schemeClr val="accent1"/>
              </a:solidFill>
              <a:round/>
            </a:ln>
            <a:effectLst/>
          </c:spPr>
          <c:marker>
            <c:symbol val="none"/>
          </c:marker>
          <c:cat>
            <c:strRef>
              <c:f>'Seasonality(VD)'!$A$4:$A$15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'Seasonality(VD)'!$Q$4:$Q$15</c:f>
              <c:numCache>
                <c:formatCode>_-* #,##0.00_-;\-* #,##0.00_-;_-* "-"??_-;_-@_-</c:formatCode>
                <c:ptCount val="12"/>
                <c:pt idx="0">
                  <c:v>2818630.8780973186</c:v>
                </c:pt>
                <c:pt idx="1">
                  <c:v>2197452.5890881028</c:v>
                </c:pt>
                <c:pt idx="2">
                  <c:v>3116599.613955942</c:v>
                </c:pt>
                <c:pt idx="3">
                  <c:v>3859246.8098275554</c:v>
                </c:pt>
                <c:pt idx="4">
                  <c:v>5768505.4368750174</c:v>
                </c:pt>
                <c:pt idx="5">
                  <c:v>4369853.6313418904</c:v>
                </c:pt>
                <c:pt idx="6">
                  <c:v>4973376.5478937225</c:v>
                </c:pt>
                <c:pt idx="7">
                  <c:v>4517087.1680459045</c:v>
                </c:pt>
                <c:pt idx="8">
                  <c:v>3704348.4157785852</c:v>
                </c:pt>
                <c:pt idx="9">
                  <c:v>3660936.2434418206</c:v>
                </c:pt>
                <c:pt idx="10">
                  <c:v>3751075.0469003571</c:v>
                </c:pt>
                <c:pt idx="11">
                  <c:v>3671509.9913756694</c:v>
                </c:pt>
              </c:numCache>
            </c:numRef>
          </c:val>
          <c:smooth val="0"/>
          <c:extLst>
            <c:ext xmlns:c16="http://schemas.microsoft.com/office/drawing/2014/chart" uri="{C3380CC4-5D6E-409C-BE32-E72D297353CC}">
              <c16:uniqueId val="{00000000-91B6-41F3-8446-08C1D5FE7417}"/>
            </c:ext>
          </c:extLst>
        </c:ser>
        <c:dLbls>
          <c:showLegendKey val="0"/>
          <c:showVal val="0"/>
          <c:showCatName val="0"/>
          <c:showSerName val="0"/>
          <c:showPercent val="0"/>
          <c:showBubbleSize val="0"/>
        </c:dLbls>
        <c:smooth val="0"/>
        <c:axId val="703614568"/>
        <c:axId val="703614240"/>
      </c:lineChart>
      <c:catAx>
        <c:axId val="703614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614240"/>
        <c:crosses val="autoZero"/>
        <c:auto val="1"/>
        <c:lblAlgn val="ctr"/>
        <c:lblOffset val="100"/>
        <c:noMultiLvlLbl val="0"/>
      </c:catAx>
      <c:valAx>
        <c:axId val="703614240"/>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614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latin typeface="Calibri"/>
                <a:ea typeface="Calibri"/>
                <a:cs typeface="Calibri"/>
              </a:defRPr>
            </a:pPr>
            <a:r>
              <a:rPr lang="en-CA"/>
              <a:t>Forecasting</a:t>
            </a:r>
          </a:p>
        </c:rich>
      </c:tx>
      <c:overlay val="0"/>
      <c:spPr>
        <a:effectLst/>
      </c:spPr>
    </c:title>
    <c:autoTitleDeleted val="0"/>
    <c:plotArea>
      <c:layout/>
      <c:lineChart>
        <c:grouping val="standard"/>
        <c:varyColors val="0"/>
        <c:ser>
          <c:idx val="0"/>
          <c:order val="0"/>
          <c:tx>
            <c:strRef>
              <c:f>'Exp Smooth with Trend(VD)'!$B$11</c:f>
              <c:strCache>
                <c:ptCount val="1"/>
                <c:pt idx="0">
                  <c:v>Demand</c:v>
                </c:pt>
              </c:strCache>
            </c:strRef>
          </c:tx>
          <c:val>
            <c:numRef>
              <c:f>'Exp Smooth with Trend(VD)'!$B$12:$B$22</c:f>
              <c:numCache>
                <c:formatCode>General</c:formatCode>
                <c:ptCount val="11"/>
                <c:pt idx="0">
                  <c:v>18404419</c:v>
                </c:pt>
                <c:pt idx="1">
                  <c:v>22488638</c:v>
                </c:pt>
                <c:pt idx="2">
                  <c:v>21466423</c:v>
                </c:pt>
                <c:pt idx="3">
                  <c:v>22160794</c:v>
                </c:pt>
                <c:pt idx="4">
                  <c:v>21153539</c:v>
                </c:pt>
                <c:pt idx="5">
                  <c:v>24956724</c:v>
                </c:pt>
                <c:pt idx="6">
                  <c:v>29273003</c:v>
                </c:pt>
                <c:pt idx="7">
                  <c:v>28232673.75</c:v>
                </c:pt>
                <c:pt idx="8">
                  <c:v>26849683.75</c:v>
                </c:pt>
                <c:pt idx="9">
                  <c:v>31816066.25</c:v>
                </c:pt>
                <c:pt idx="10">
                  <c:v>45105530</c:v>
                </c:pt>
              </c:numCache>
            </c:numRef>
          </c:val>
          <c:smooth val="0"/>
          <c:extLst>
            <c:ext xmlns:c16="http://schemas.microsoft.com/office/drawing/2014/chart" uri="{C3380CC4-5D6E-409C-BE32-E72D297353CC}">
              <c16:uniqueId val="{00000000-5916-477A-A5FA-F0B7A4B9CAB2}"/>
            </c:ext>
          </c:extLst>
        </c:ser>
        <c:ser>
          <c:idx val="2"/>
          <c:order val="1"/>
          <c:tx>
            <c:strRef>
              <c:f>'Exp Smooth with Trend(VD)'!$D$11</c:f>
              <c:strCache>
                <c:ptCount val="1"/>
                <c:pt idx="0">
                  <c:v>Smoothed Forecast, Ft</c:v>
                </c:pt>
              </c:strCache>
            </c:strRef>
          </c:tx>
          <c:val>
            <c:numRef>
              <c:f>'Exp Smooth with Trend(VD)'!$D$12:$D$22</c:f>
              <c:numCache>
                <c:formatCode>General</c:formatCode>
                <c:ptCount val="11"/>
                <c:pt idx="0">
                  <c:v>3.599186536787213E-6</c:v>
                </c:pt>
                <c:pt idx="1">
                  <c:v>18404419</c:v>
                </c:pt>
                <c:pt idx="2">
                  <c:v>22488638</c:v>
                </c:pt>
                <c:pt idx="3">
                  <c:v>21466423</c:v>
                </c:pt>
                <c:pt idx="4">
                  <c:v>22160794</c:v>
                </c:pt>
                <c:pt idx="5">
                  <c:v>21153539</c:v>
                </c:pt>
                <c:pt idx="6">
                  <c:v>24956724</c:v>
                </c:pt>
                <c:pt idx="7">
                  <c:v>29273003</c:v>
                </c:pt>
                <c:pt idx="8">
                  <c:v>28232673.75</c:v>
                </c:pt>
                <c:pt idx="9">
                  <c:v>26849683.75</c:v>
                </c:pt>
                <c:pt idx="10">
                  <c:v>31816066.25</c:v>
                </c:pt>
              </c:numCache>
            </c:numRef>
          </c:val>
          <c:smooth val="0"/>
          <c:extLst>
            <c:ext xmlns:c16="http://schemas.microsoft.com/office/drawing/2014/chart" uri="{C3380CC4-5D6E-409C-BE32-E72D297353CC}">
              <c16:uniqueId val="{00000001-5916-477A-A5FA-F0B7A4B9CAB2}"/>
            </c:ext>
          </c:extLst>
        </c:ser>
        <c:ser>
          <c:idx val="4"/>
          <c:order val="2"/>
          <c:tx>
            <c:strRef>
              <c:f>'Exp Smooth with Trend(VD)'!$F$11</c:f>
              <c:strCache>
                <c:ptCount val="1"/>
                <c:pt idx="0">
                  <c:v>Forecast Including Trend, FITt</c:v>
                </c:pt>
              </c:strCache>
            </c:strRef>
          </c:tx>
          <c:val>
            <c:numRef>
              <c:f>'Exp Smooth with Trend(VD)'!$F$12:$F$22</c:f>
              <c:numCache>
                <c:formatCode>General</c:formatCode>
                <c:ptCount val="11"/>
                <c:pt idx="0">
                  <c:v>2.3870147395821744E-3</c:v>
                </c:pt>
                <c:pt idx="1">
                  <c:v>19041037.855360031</c:v>
                </c:pt>
                <c:pt idx="2">
                  <c:v>23244511.217580725</c:v>
                </c:pt>
                <c:pt idx="3">
                  <c:v>22160791.180028912</c:v>
                </c:pt>
                <c:pt idx="4">
                  <c:v>22855162.277573243</c:v>
                </c:pt>
                <c:pt idx="5">
                  <c:v>21789047.203842718</c:v>
                </c:pt>
                <c:pt idx="6">
                  <c:v>25701803.865345959</c:v>
                </c:pt>
                <c:pt idx="7">
                  <c:v>30141612.58378746</c:v>
                </c:pt>
                <c:pt idx="8">
                  <c:v>29035252.102324739</c:v>
                </c:pt>
                <c:pt idx="9">
                  <c:v>27576662.105512049</c:v>
                </c:pt>
                <c:pt idx="10">
                  <c:v>32689687.89830593</c:v>
                </c:pt>
              </c:numCache>
            </c:numRef>
          </c:val>
          <c:smooth val="0"/>
          <c:extLst>
            <c:ext xmlns:c16="http://schemas.microsoft.com/office/drawing/2014/chart" uri="{C3380CC4-5D6E-409C-BE32-E72D297353CC}">
              <c16:uniqueId val="{00000002-5916-477A-A5FA-F0B7A4B9CAB2}"/>
            </c:ext>
          </c:extLst>
        </c:ser>
        <c:dLbls>
          <c:showLegendKey val="0"/>
          <c:showVal val="0"/>
          <c:showCatName val="0"/>
          <c:showSerName val="0"/>
          <c:showPercent val="0"/>
          <c:showBubbleSize val="0"/>
        </c:dLbls>
        <c:marker val="1"/>
        <c:smooth val="0"/>
        <c:axId val="1132950208"/>
        <c:axId val="1132948128"/>
      </c:lineChart>
      <c:catAx>
        <c:axId val="1132950208"/>
        <c:scaling>
          <c:orientation val="minMax"/>
        </c:scaling>
        <c:delete val="0"/>
        <c:axPos val="b"/>
        <c:title>
          <c:tx>
            <c:rich>
              <a:bodyPr/>
              <a:lstStyle/>
              <a:p>
                <a:pPr>
                  <a:defRPr/>
                </a:pPr>
                <a:r>
                  <a:rPr lang="en-CA"/>
                  <a:t>Time</a:t>
                </a:r>
              </a:p>
            </c:rich>
          </c:tx>
          <c:overlay val="0"/>
        </c:title>
        <c:majorTickMark val="out"/>
        <c:minorTickMark val="none"/>
        <c:tickLblPos val="nextTo"/>
        <c:crossAx val="1132948128"/>
        <c:crosses val="autoZero"/>
        <c:auto val="1"/>
        <c:lblAlgn val="ctr"/>
        <c:lblOffset val="100"/>
        <c:noMultiLvlLbl val="0"/>
      </c:catAx>
      <c:valAx>
        <c:axId val="1132948128"/>
        <c:scaling>
          <c:orientation val="minMax"/>
        </c:scaling>
        <c:delete val="0"/>
        <c:axPos val="l"/>
        <c:title>
          <c:tx>
            <c:rich>
              <a:bodyPr/>
              <a:lstStyle/>
              <a:p>
                <a:pPr>
                  <a:defRPr/>
                </a:pPr>
                <a:r>
                  <a:rPr lang="en-CA"/>
                  <a:t>Value</a:t>
                </a:r>
              </a:p>
            </c:rich>
          </c:tx>
          <c:overlay val="0"/>
        </c:title>
        <c:numFmt formatCode="General" sourceLinked="1"/>
        <c:majorTickMark val="out"/>
        <c:minorTickMark val="none"/>
        <c:tickLblPos val="nextTo"/>
        <c:crossAx val="1132950208"/>
        <c:crosses val="autoZero"/>
        <c:crossBetween val="midCat"/>
      </c:valAx>
      <c:spPr>
        <a:gradFill flip="none" rotWithShape="1">
          <a:gsLst>
            <a:gs pos="0">
              <a:srgbClr val="9AB5E4"/>
            </a:gs>
            <a:gs pos="100000">
              <a:srgbClr val="FFFFFF"/>
            </a:gs>
          </a:gsLst>
          <a:lin ang="5400000" scaled="1"/>
          <a:tileRect/>
        </a:gradFill>
      </c:spPr>
    </c:plotArea>
    <c:legend>
      <c:legendPos val="b"/>
      <c:overlay val="0"/>
    </c:legend>
    <c:plotVisOnly val="1"/>
    <c:dispBlanksAs val="gap"/>
    <c:showDLblsOverMax val="0"/>
  </c:chart>
  <c:spPr>
    <a:effectLst/>
  </c:spPr>
  <c:txPr>
    <a:bodyPr/>
    <a:lstStyle/>
    <a:p>
      <a:pPr>
        <a:defRPr sz="1000" b="0" i="0" u="none" strike="noStrike" baseline="0">
          <a:latin typeface="Calibri"/>
          <a:ea typeface="Calibri"/>
          <a:cs typeface="Calibri"/>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646264929313453E-2"/>
          <c:y val="0.16994272623138604"/>
          <c:w val="0.89248120728087854"/>
          <c:h val="0.72376509637326258"/>
        </c:manualLayout>
      </c:layout>
      <c:lineChart>
        <c:grouping val="standard"/>
        <c:varyColors val="0"/>
        <c:ser>
          <c:idx val="0"/>
          <c:order val="0"/>
          <c:tx>
            <c:strRef>
              <c:f>'Seasonality(ED)'!$P$3</c:f>
              <c:strCache>
                <c:ptCount val="1"/>
                <c:pt idx="0">
                  <c:v>SI</c:v>
                </c:pt>
              </c:strCache>
            </c:strRef>
          </c:tx>
          <c:spPr>
            <a:ln w="28575" cap="rnd">
              <a:solidFill>
                <a:schemeClr val="accent1"/>
              </a:solidFill>
              <a:round/>
            </a:ln>
            <a:effectLst/>
          </c:spPr>
          <c:marker>
            <c:symbol val="none"/>
          </c:marker>
          <c:cat>
            <c:strRef>
              <c:f>'Seasonality(ED)'!$A$4:$A$15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'Seasonality(ED)'!$P$4:$P$15</c:f>
              <c:numCache>
                <c:formatCode>General</c:formatCode>
                <c:ptCount val="12"/>
                <c:pt idx="0">
                  <c:v>0.76807086708105465</c:v>
                </c:pt>
                <c:pt idx="1">
                  <c:v>0.59060543033219126</c:v>
                </c:pt>
                <c:pt idx="2">
                  <c:v>0.83654566770062377</c:v>
                </c:pt>
                <c:pt idx="3">
                  <c:v>1.1404531775536653</c:v>
                </c:pt>
                <c:pt idx="4">
                  <c:v>1.4167310324843128</c:v>
                </c:pt>
                <c:pt idx="5">
                  <c:v>0.97132193952376489</c:v>
                </c:pt>
                <c:pt idx="6">
                  <c:v>1.2251364017393156</c:v>
                </c:pt>
                <c:pt idx="7">
                  <c:v>1.1820475088365063</c:v>
                </c:pt>
                <c:pt idx="8">
                  <c:v>0.94562317731049539</c:v>
                </c:pt>
                <c:pt idx="9">
                  <c:v>1.0152479126096772</c:v>
                </c:pt>
                <c:pt idx="10">
                  <c:v>0.97482708024168663</c:v>
                </c:pt>
                <c:pt idx="11">
                  <c:v>0.93338980458670628</c:v>
                </c:pt>
              </c:numCache>
            </c:numRef>
          </c:val>
          <c:smooth val="0"/>
          <c:extLst>
            <c:ext xmlns:c16="http://schemas.microsoft.com/office/drawing/2014/chart" uri="{C3380CC4-5D6E-409C-BE32-E72D297353CC}">
              <c16:uniqueId val="{00000000-091C-417C-A4E2-D23BD1AEDBED}"/>
            </c:ext>
          </c:extLst>
        </c:ser>
        <c:dLbls>
          <c:showLegendKey val="0"/>
          <c:showVal val="0"/>
          <c:showCatName val="0"/>
          <c:showSerName val="0"/>
          <c:showPercent val="0"/>
          <c:showBubbleSize val="0"/>
        </c:dLbls>
        <c:smooth val="0"/>
        <c:axId val="1026666655"/>
        <c:axId val="957463983"/>
      </c:lineChart>
      <c:catAx>
        <c:axId val="102666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463983"/>
        <c:crosses val="autoZero"/>
        <c:auto val="1"/>
        <c:lblAlgn val="ctr"/>
        <c:lblOffset val="100"/>
        <c:noMultiLvlLbl val="0"/>
      </c:catAx>
      <c:valAx>
        <c:axId val="95746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666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25536240337107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402646544181978"/>
          <c:y val="0.13467592592592592"/>
          <c:w val="0.86486351706036746"/>
          <c:h val="0.54380322251385238"/>
        </c:manualLayout>
      </c:layout>
      <c:lineChart>
        <c:grouping val="standard"/>
        <c:varyColors val="0"/>
        <c:ser>
          <c:idx val="0"/>
          <c:order val="0"/>
          <c:tx>
            <c:strRef>
              <c:f>'Seasonality(ED)'!$B$3</c:f>
              <c:strCache>
                <c:ptCount val="1"/>
                <c:pt idx="0">
                  <c:v>2011/2012</c:v>
                </c:pt>
              </c:strCache>
            </c:strRef>
          </c:tx>
          <c:spPr>
            <a:ln w="28575" cap="rnd">
              <a:solidFill>
                <a:schemeClr val="accent1"/>
              </a:solidFill>
              <a:round/>
            </a:ln>
            <a:effectLst/>
          </c:spPr>
          <c:marker>
            <c:symbol val="none"/>
          </c:marker>
          <c:cat>
            <c:strRef>
              <c:f>'Seasonality(ED)'!$A$4:$A$15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'Seasonality(ED)'!$B$4:$B$15</c:f>
              <c:numCache>
                <c:formatCode>General</c:formatCode>
                <c:ptCount val="12"/>
                <c:pt idx="0">
                  <c:v>283289</c:v>
                </c:pt>
                <c:pt idx="1">
                  <c:v>245260</c:v>
                </c:pt>
                <c:pt idx="2">
                  <c:v>315738</c:v>
                </c:pt>
                <c:pt idx="3">
                  <c:v>422708</c:v>
                </c:pt>
                <c:pt idx="4">
                  <c:v>570139</c:v>
                </c:pt>
                <c:pt idx="5">
                  <c:v>411318</c:v>
                </c:pt>
                <c:pt idx="6">
                  <c:v>483419</c:v>
                </c:pt>
                <c:pt idx="7">
                  <c:v>461957</c:v>
                </c:pt>
                <c:pt idx="8">
                  <c:v>361817</c:v>
                </c:pt>
                <c:pt idx="9">
                  <c:v>395908</c:v>
                </c:pt>
                <c:pt idx="10">
                  <c:v>373341</c:v>
                </c:pt>
                <c:pt idx="11">
                  <c:v>383918</c:v>
                </c:pt>
              </c:numCache>
            </c:numRef>
          </c:val>
          <c:smooth val="0"/>
          <c:extLst>
            <c:ext xmlns:c16="http://schemas.microsoft.com/office/drawing/2014/chart" uri="{C3380CC4-5D6E-409C-BE32-E72D297353CC}">
              <c16:uniqueId val="{00000000-38FD-4DE5-BDC7-D4DE90F28296}"/>
            </c:ext>
          </c:extLst>
        </c:ser>
        <c:ser>
          <c:idx val="1"/>
          <c:order val="1"/>
          <c:tx>
            <c:strRef>
              <c:f>'Seasonality(ED)'!$C$3</c:f>
              <c:strCache>
                <c:ptCount val="1"/>
                <c:pt idx="0">
                  <c:v>2012/2013</c:v>
                </c:pt>
              </c:strCache>
            </c:strRef>
          </c:tx>
          <c:spPr>
            <a:ln w="28575" cap="rnd">
              <a:solidFill>
                <a:schemeClr val="accent2"/>
              </a:solidFill>
              <a:round/>
            </a:ln>
            <a:effectLst/>
          </c:spPr>
          <c:marker>
            <c:symbol val="none"/>
          </c:marker>
          <c:cat>
            <c:strRef>
              <c:f>'Seasonality(ED)'!$A$4:$A$15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'Seasonality(ED)'!$C$4:$C$15</c:f>
              <c:numCache>
                <c:formatCode>General</c:formatCode>
                <c:ptCount val="12"/>
                <c:pt idx="0">
                  <c:v>407834</c:v>
                </c:pt>
                <c:pt idx="1">
                  <c:v>302748</c:v>
                </c:pt>
                <c:pt idx="2">
                  <c:v>384724</c:v>
                </c:pt>
                <c:pt idx="3">
                  <c:v>529258</c:v>
                </c:pt>
                <c:pt idx="4">
                  <c:v>599180</c:v>
                </c:pt>
                <c:pt idx="5">
                  <c:v>422917</c:v>
                </c:pt>
                <c:pt idx="6">
                  <c:v>596637</c:v>
                </c:pt>
                <c:pt idx="7">
                  <c:v>507408</c:v>
                </c:pt>
                <c:pt idx="8">
                  <c:v>511268</c:v>
                </c:pt>
                <c:pt idx="9">
                  <c:v>507574</c:v>
                </c:pt>
                <c:pt idx="10">
                  <c:v>391990</c:v>
                </c:pt>
                <c:pt idx="11">
                  <c:v>480839</c:v>
                </c:pt>
              </c:numCache>
            </c:numRef>
          </c:val>
          <c:smooth val="0"/>
          <c:extLst>
            <c:ext xmlns:c16="http://schemas.microsoft.com/office/drawing/2014/chart" uri="{C3380CC4-5D6E-409C-BE32-E72D297353CC}">
              <c16:uniqueId val="{00000001-38FD-4DE5-BDC7-D4DE90F28296}"/>
            </c:ext>
          </c:extLst>
        </c:ser>
        <c:ser>
          <c:idx val="2"/>
          <c:order val="2"/>
          <c:tx>
            <c:strRef>
              <c:f>'Seasonality(ED)'!$D$3</c:f>
              <c:strCache>
                <c:ptCount val="1"/>
                <c:pt idx="0">
                  <c:v>2013/2014</c:v>
                </c:pt>
              </c:strCache>
            </c:strRef>
          </c:tx>
          <c:spPr>
            <a:ln w="28575" cap="rnd">
              <a:solidFill>
                <a:schemeClr val="accent3"/>
              </a:solidFill>
              <a:round/>
            </a:ln>
            <a:effectLst/>
          </c:spPr>
          <c:marker>
            <c:symbol val="none"/>
          </c:marker>
          <c:cat>
            <c:strRef>
              <c:f>'Seasonality(ED)'!$A$4:$A$15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'Seasonality(ED)'!$D$4:$D$15</c:f>
              <c:numCache>
                <c:formatCode>General</c:formatCode>
                <c:ptCount val="12"/>
                <c:pt idx="0">
                  <c:v>349988</c:v>
                </c:pt>
                <c:pt idx="1">
                  <c:v>277376</c:v>
                </c:pt>
                <c:pt idx="2">
                  <c:v>364893</c:v>
                </c:pt>
                <c:pt idx="3">
                  <c:v>561126</c:v>
                </c:pt>
                <c:pt idx="4">
                  <c:v>707886</c:v>
                </c:pt>
                <c:pt idx="5">
                  <c:v>484945</c:v>
                </c:pt>
                <c:pt idx="6">
                  <c:v>588902</c:v>
                </c:pt>
                <c:pt idx="7">
                  <c:v>571412</c:v>
                </c:pt>
                <c:pt idx="8">
                  <c:v>427166</c:v>
                </c:pt>
                <c:pt idx="9">
                  <c:v>449242</c:v>
                </c:pt>
                <c:pt idx="10">
                  <c:v>491999</c:v>
                </c:pt>
                <c:pt idx="11">
                  <c:v>426116</c:v>
                </c:pt>
              </c:numCache>
            </c:numRef>
          </c:val>
          <c:smooth val="0"/>
          <c:extLst>
            <c:ext xmlns:c16="http://schemas.microsoft.com/office/drawing/2014/chart" uri="{C3380CC4-5D6E-409C-BE32-E72D297353CC}">
              <c16:uniqueId val="{00000002-38FD-4DE5-BDC7-D4DE90F28296}"/>
            </c:ext>
          </c:extLst>
        </c:ser>
        <c:ser>
          <c:idx val="3"/>
          <c:order val="3"/>
          <c:tx>
            <c:strRef>
              <c:f>'Seasonality(ED)'!$E$3</c:f>
              <c:strCache>
                <c:ptCount val="1"/>
                <c:pt idx="0">
                  <c:v>2014/2015</c:v>
                </c:pt>
              </c:strCache>
            </c:strRef>
          </c:tx>
          <c:spPr>
            <a:ln w="28575" cap="rnd">
              <a:solidFill>
                <a:schemeClr val="accent4"/>
              </a:solidFill>
              <a:round/>
            </a:ln>
            <a:effectLst/>
          </c:spPr>
          <c:marker>
            <c:symbol val="none"/>
          </c:marker>
          <c:cat>
            <c:strRef>
              <c:f>'Seasonality(ED)'!$A$4:$A$15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'Seasonality(ED)'!$E$4:$E$15</c:f>
              <c:numCache>
                <c:formatCode>General</c:formatCode>
                <c:ptCount val="12"/>
                <c:pt idx="0">
                  <c:v>369767</c:v>
                </c:pt>
                <c:pt idx="1">
                  <c:v>294487</c:v>
                </c:pt>
                <c:pt idx="2">
                  <c:v>404039</c:v>
                </c:pt>
                <c:pt idx="3">
                  <c:v>578585</c:v>
                </c:pt>
                <c:pt idx="4">
                  <c:v>745429</c:v>
                </c:pt>
                <c:pt idx="5">
                  <c:v>505078</c:v>
                </c:pt>
                <c:pt idx="6">
                  <c:v>590318</c:v>
                </c:pt>
                <c:pt idx="7">
                  <c:v>588050</c:v>
                </c:pt>
                <c:pt idx="8">
                  <c:v>431204</c:v>
                </c:pt>
                <c:pt idx="9">
                  <c:v>481285</c:v>
                </c:pt>
                <c:pt idx="10">
                  <c:v>443697</c:v>
                </c:pt>
                <c:pt idx="11">
                  <c:v>458133</c:v>
                </c:pt>
              </c:numCache>
            </c:numRef>
          </c:val>
          <c:smooth val="0"/>
          <c:extLst>
            <c:ext xmlns:c16="http://schemas.microsoft.com/office/drawing/2014/chart" uri="{C3380CC4-5D6E-409C-BE32-E72D297353CC}">
              <c16:uniqueId val="{00000003-38FD-4DE5-BDC7-D4DE90F28296}"/>
            </c:ext>
          </c:extLst>
        </c:ser>
        <c:ser>
          <c:idx val="4"/>
          <c:order val="4"/>
          <c:tx>
            <c:strRef>
              <c:f>'Seasonality(ED)'!$F$3</c:f>
              <c:strCache>
                <c:ptCount val="1"/>
                <c:pt idx="0">
                  <c:v>2015/2016</c:v>
                </c:pt>
              </c:strCache>
            </c:strRef>
          </c:tx>
          <c:spPr>
            <a:ln w="28575" cap="rnd">
              <a:solidFill>
                <a:schemeClr val="accent5"/>
              </a:solidFill>
              <a:round/>
            </a:ln>
            <a:effectLst/>
          </c:spPr>
          <c:marker>
            <c:symbol val="none"/>
          </c:marker>
          <c:cat>
            <c:strRef>
              <c:f>'Seasonality(ED)'!$A$4:$A$15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'Seasonality(ED)'!$F$4:$F$15</c:f>
              <c:numCache>
                <c:formatCode>General</c:formatCode>
                <c:ptCount val="12"/>
                <c:pt idx="0" formatCode="_-* #,##0_-;\-* #,##0_-;_-* &quot;-&quot;??_-;_-@_-">
                  <c:v>352768</c:v>
                </c:pt>
                <c:pt idx="1">
                  <c:v>249604</c:v>
                </c:pt>
                <c:pt idx="2">
                  <c:v>368734</c:v>
                </c:pt>
                <c:pt idx="3">
                  <c:v>525683</c:v>
                </c:pt>
                <c:pt idx="4">
                  <c:v>677976</c:v>
                </c:pt>
                <c:pt idx="5">
                  <c:v>444956</c:v>
                </c:pt>
                <c:pt idx="6">
                  <c:v>559154</c:v>
                </c:pt>
                <c:pt idx="7">
                  <c:v>536440</c:v>
                </c:pt>
                <c:pt idx="8">
                  <c:v>450783</c:v>
                </c:pt>
                <c:pt idx="9">
                  <c:v>440205</c:v>
                </c:pt>
                <c:pt idx="10">
                  <c:v>450499</c:v>
                </c:pt>
                <c:pt idx="11">
                  <c:v>439584</c:v>
                </c:pt>
              </c:numCache>
            </c:numRef>
          </c:val>
          <c:smooth val="0"/>
          <c:extLst>
            <c:ext xmlns:c16="http://schemas.microsoft.com/office/drawing/2014/chart" uri="{C3380CC4-5D6E-409C-BE32-E72D297353CC}">
              <c16:uniqueId val="{00000004-38FD-4DE5-BDC7-D4DE90F28296}"/>
            </c:ext>
          </c:extLst>
        </c:ser>
        <c:ser>
          <c:idx val="5"/>
          <c:order val="5"/>
          <c:tx>
            <c:strRef>
              <c:f>'Seasonality(ED)'!$G$3</c:f>
              <c:strCache>
                <c:ptCount val="1"/>
                <c:pt idx="0">
                  <c:v>2016/2017</c:v>
                </c:pt>
              </c:strCache>
            </c:strRef>
          </c:tx>
          <c:spPr>
            <a:ln w="28575" cap="rnd">
              <a:solidFill>
                <a:schemeClr val="accent6"/>
              </a:solidFill>
              <a:round/>
            </a:ln>
            <a:effectLst/>
          </c:spPr>
          <c:marker>
            <c:symbol val="none"/>
          </c:marker>
          <c:cat>
            <c:strRef>
              <c:f>'Seasonality(ED)'!$A$4:$A$15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'Seasonality(ED)'!$G$4:$G$15</c:f>
              <c:numCache>
                <c:formatCode>General</c:formatCode>
                <c:ptCount val="12"/>
                <c:pt idx="0">
                  <c:v>426020</c:v>
                </c:pt>
                <c:pt idx="1">
                  <c:v>362742</c:v>
                </c:pt>
                <c:pt idx="2">
                  <c:v>447525</c:v>
                </c:pt>
                <c:pt idx="3">
                  <c:v>569293</c:v>
                </c:pt>
                <c:pt idx="4">
                  <c:v>661821</c:v>
                </c:pt>
                <c:pt idx="5">
                  <c:v>483046</c:v>
                </c:pt>
                <c:pt idx="6">
                  <c:v>675791</c:v>
                </c:pt>
                <c:pt idx="7">
                  <c:v>585443</c:v>
                </c:pt>
                <c:pt idx="8">
                  <c:v>570355</c:v>
                </c:pt>
                <c:pt idx="9">
                  <c:v>607321</c:v>
                </c:pt>
                <c:pt idx="10">
                  <c:v>445098</c:v>
                </c:pt>
                <c:pt idx="11">
                  <c:v>535266</c:v>
                </c:pt>
              </c:numCache>
            </c:numRef>
          </c:val>
          <c:smooth val="0"/>
          <c:extLst>
            <c:ext xmlns:c16="http://schemas.microsoft.com/office/drawing/2014/chart" uri="{C3380CC4-5D6E-409C-BE32-E72D297353CC}">
              <c16:uniqueId val="{00000005-38FD-4DE5-BDC7-D4DE90F28296}"/>
            </c:ext>
          </c:extLst>
        </c:ser>
        <c:ser>
          <c:idx val="6"/>
          <c:order val="6"/>
          <c:tx>
            <c:strRef>
              <c:f>'Seasonality(ED)'!$H$3</c:f>
              <c:strCache>
                <c:ptCount val="1"/>
                <c:pt idx="0">
                  <c:v>2017/2018</c:v>
                </c:pt>
              </c:strCache>
            </c:strRef>
          </c:tx>
          <c:spPr>
            <a:ln w="28575" cap="rnd">
              <a:solidFill>
                <a:schemeClr val="accent1">
                  <a:lumMod val="60000"/>
                </a:schemeClr>
              </a:solidFill>
              <a:round/>
            </a:ln>
            <a:effectLst/>
          </c:spPr>
          <c:marker>
            <c:symbol val="none"/>
          </c:marker>
          <c:cat>
            <c:strRef>
              <c:f>'Seasonality(ED)'!$A$4:$A$15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'Seasonality(ED)'!$H$4:$H$15</c:f>
              <c:numCache>
                <c:formatCode>General</c:formatCode>
                <c:ptCount val="12"/>
                <c:pt idx="0">
                  <c:v>498946</c:v>
                </c:pt>
                <c:pt idx="1">
                  <c:v>374131</c:v>
                </c:pt>
                <c:pt idx="2">
                  <c:v>549507</c:v>
                </c:pt>
                <c:pt idx="3">
                  <c:v>825553</c:v>
                </c:pt>
                <c:pt idx="4">
                  <c:v>910101</c:v>
                </c:pt>
                <c:pt idx="5">
                  <c:v>682059</c:v>
                </c:pt>
                <c:pt idx="6">
                  <c:v>756684</c:v>
                </c:pt>
                <c:pt idx="7">
                  <c:v>837043</c:v>
                </c:pt>
                <c:pt idx="8">
                  <c:v>620876</c:v>
                </c:pt>
                <c:pt idx="9">
                  <c:v>576447</c:v>
                </c:pt>
                <c:pt idx="10">
                  <c:v>642396</c:v>
                </c:pt>
                <c:pt idx="11">
                  <c:v>562453</c:v>
                </c:pt>
              </c:numCache>
            </c:numRef>
          </c:val>
          <c:smooth val="0"/>
          <c:extLst>
            <c:ext xmlns:c16="http://schemas.microsoft.com/office/drawing/2014/chart" uri="{C3380CC4-5D6E-409C-BE32-E72D297353CC}">
              <c16:uniqueId val="{00000006-38FD-4DE5-BDC7-D4DE90F28296}"/>
            </c:ext>
          </c:extLst>
        </c:ser>
        <c:ser>
          <c:idx val="7"/>
          <c:order val="7"/>
          <c:tx>
            <c:strRef>
              <c:f>'Seasonality(ED)'!$I$3</c:f>
              <c:strCache>
                <c:ptCount val="1"/>
                <c:pt idx="0">
                  <c:v>2018/2019</c:v>
                </c:pt>
              </c:strCache>
            </c:strRef>
          </c:tx>
          <c:spPr>
            <a:ln w="28575" cap="rnd">
              <a:solidFill>
                <a:schemeClr val="accent2">
                  <a:lumMod val="60000"/>
                </a:schemeClr>
              </a:solidFill>
              <a:round/>
            </a:ln>
            <a:effectLst/>
          </c:spPr>
          <c:marker>
            <c:symbol val="none"/>
          </c:marker>
          <c:cat>
            <c:strRef>
              <c:f>'Seasonality(ED)'!$A$4:$A$15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'Seasonality(ED)'!$I$4:$I$15</c:f>
              <c:numCache>
                <c:formatCode>General</c:formatCode>
                <c:ptCount val="12"/>
                <c:pt idx="0" formatCode="0">
                  <c:v>490213.75</c:v>
                </c:pt>
                <c:pt idx="1">
                  <c:v>345290</c:v>
                </c:pt>
                <c:pt idx="2" formatCode="0">
                  <c:v>501727.5</c:v>
                </c:pt>
                <c:pt idx="3" formatCode="0">
                  <c:v>686900</c:v>
                </c:pt>
                <c:pt idx="4" formatCode="0">
                  <c:v>970968.75</c:v>
                </c:pt>
                <c:pt idx="5">
                  <c:v>636616.25</c:v>
                </c:pt>
                <c:pt idx="6">
                  <c:v>737125</c:v>
                </c:pt>
                <c:pt idx="7" formatCode="0">
                  <c:v>703740</c:v>
                </c:pt>
                <c:pt idx="8" formatCode="0">
                  <c:v>560910</c:v>
                </c:pt>
                <c:pt idx="9" formatCode="0">
                  <c:v>663482.5</c:v>
                </c:pt>
                <c:pt idx="10" formatCode="0">
                  <c:v>622596.25</c:v>
                </c:pt>
                <c:pt idx="11">
                  <c:v>549576.25</c:v>
                </c:pt>
              </c:numCache>
            </c:numRef>
          </c:val>
          <c:smooth val="0"/>
          <c:extLst>
            <c:ext xmlns:c16="http://schemas.microsoft.com/office/drawing/2014/chart" uri="{C3380CC4-5D6E-409C-BE32-E72D297353CC}">
              <c16:uniqueId val="{00000007-38FD-4DE5-BDC7-D4DE90F28296}"/>
            </c:ext>
          </c:extLst>
        </c:ser>
        <c:ser>
          <c:idx val="8"/>
          <c:order val="8"/>
          <c:tx>
            <c:strRef>
              <c:f>'Seasonality(ED)'!$J$3</c:f>
              <c:strCache>
                <c:ptCount val="1"/>
                <c:pt idx="0">
                  <c:v>2019/2020</c:v>
                </c:pt>
              </c:strCache>
            </c:strRef>
          </c:tx>
          <c:spPr>
            <a:ln w="28575" cap="rnd">
              <a:solidFill>
                <a:schemeClr val="accent3">
                  <a:lumMod val="60000"/>
                </a:schemeClr>
              </a:solidFill>
              <a:round/>
            </a:ln>
            <a:effectLst/>
          </c:spPr>
          <c:marker>
            <c:symbol val="none"/>
          </c:marker>
          <c:cat>
            <c:strRef>
              <c:f>'Seasonality(ED)'!$A$4:$A$15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'Seasonality(ED)'!$J$4:$J$15</c:f>
              <c:numCache>
                <c:formatCode>0</c:formatCode>
                <c:ptCount val="12"/>
                <c:pt idx="0">
                  <c:v>464230</c:v>
                </c:pt>
                <c:pt idx="1">
                  <c:v>342488.75</c:v>
                </c:pt>
                <c:pt idx="2">
                  <c:v>466923.75</c:v>
                </c:pt>
                <c:pt idx="3">
                  <c:v>656900</c:v>
                </c:pt>
                <c:pt idx="4">
                  <c:v>859873.75</c:v>
                </c:pt>
                <c:pt idx="5" formatCode="General">
                  <c:v>592836.25</c:v>
                </c:pt>
                <c:pt idx="6">
                  <c:v>675343.75</c:v>
                </c:pt>
                <c:pt idx="7">
                  <c:v>634370</c:v>
                </c:pt>
                <c:pt idx="8" formatCode="General">
                  <c:v>558897.5</c:v>
                </c:pt>
                <c:pt idx="9">
                  <c:v>613357.5</c:v>
                </c:pt>
                <c:pt idx="10">
                  <c:v>582478.75</c:v>
                </c:pt>
                <c:pt idx="11">
                  <c:v>565645</c:v>
                </c:pt>
              </c:numCache>
            </c:numRef>
          </c:val>
          <c:smooth val="0"/>
          <c:extLst>
            <c:ext xmlns:c16="http://schemas.microsoft.com/office/drawing/2014/chart" uri="{C3380CC4-5D6E-409C-BE32-E72D297353CC}">
              <c16:uniqueId val="{00000008-38FD-4DE5-BDC7-D4DE90F28296}"/>
            </c:ext>
          </c:extLst>
        </c:ser>
        <c:ser>
          <c:idx val="9"/>
          <c:order val="9"/>
          <c:tx>
            <c:strRef>
              <c:f>'Seasonality(ED)'!$K$3</c:f>
              <c:strCache>
                <c:ptCount val="1"/>
                <c:pt idx="0">
                  <c:v>2020/2021</c:v>
                </c:pt>
              </c:strCache>
            </c:strRef>
          </c:tx>
          <c:spPr>
            <a:ln w="28575" cap="rnd">
              <a:solidFill>
                <a:schemeClr val="accent4">
                  <a:lumMod val="60000"/>
                </a:schemeClr>
              </a:solidFill>
              <a:round/>
            </a:ln>
            <a:effectLst/>
          </c:spPr>
          <c:marker>
            <c:symbol val="none"/>
          </c:marker>
          <c:cat>
            <c:strRef>
              <c:f>'Seasonality(ED)'!$A$4:$A$15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'Seasonality(ED)'!$K$4:$K$15</c:f>
              <c:numCache>
                <c:formatCode>0</c:formatCode>
                <c:ptCount val="12"/>
                <c:pt idx="0">
                  <c:v>584632.5</c:v>
                </c:pt>
                <c:pt idx="1">
                  <c:v>489260</c:v>
                </c:pt>
                <c:pt idx="2" formatCode="General">
                  <c:v>594386.25</c:v>
                </c:pt>
                <c:pt idx="3">
                  <c:v>836180</c:v>
                </c:pt>
                <c:pt idx="4" formatCode="General">
                  <c:v>931113.75</c:v>
                </c:pt>
                <c:pt idx="5">
                  <c:v>667621.25</c:v>
                </c:pt>
                <c:pt idx="6">
                  <c:v>851983.75</c:v>
                </c:pt>
                <c:pt idx="7">
                  <c:v>781146.25</c:v>
                </c:pt>
                <c:pt idx="8">
                  <c:v>705992.5</c:v>
                </c:pt>
                <c:pt idx="9" formatCode="General">
                  <c:v>755608.75</c:v>
                </c:pt>
                <c:pt idx="10">
                  <c:v>642392.5</c:v>
                </c:pt>
                <c:pt idx="11">
                  <c:v>661198.75</c:v>
                </c:pt>
              </c:numCache>
            </c:numRef>
          </c:val>
          <c:smooth val="0"/>
          <c:extLst>
            <c:ext xmlns:c16="http://schemas.microsoft.com/office/drawing/2014/chart" uri="{C3380CC4-5D6E-409C-BE32-E72D297353CC}">
              <c16:uniqueId val="{00000009-38FD-4DE5-BDC7-D4DE90F28296}"/>
            </c:ext>
          </c:extLst>
        </c:ser>
        <c:ser>
          <c:idx val="10"/>
          <c:order val="10"/>
          <c:tx>
            <c:strRef>
              <c:f>'Seasonality(ED)'!$L$3</c:f>
              <c:strCache>
                <c:ptCount val="1"/>
                <c:pt idx="0">
                  <c:v>2021/2022</c:v>
                </c:pt>
              </c:strCache>
            </c:strRef>
          </c:tx>
          <c:spPr>
            <a:ln w="28575" cap="rnd">
              <a:solidFill>
                <a:schemeClr val="accent5">
                  <a:lumMod val="60000"/>
                </a:schemeClr>
              </a:solidFill>
              <a:round/>
            </a:ln>
            <a:effectLst/>
          </c:spPr>
          <c:marker>
            <c:symbol val="none"/>
          </c:marker>
          <c:cat>
            <c:strRef>
              <c:f>'Seasonality(ED)'!$A$4:$A$15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'Seasonality(ED)'!$L$4:$L$15</c:f>
              <c:numCache>
                <c:formatCode>0</c:formatCode>
                <c:ptCount val="12"/>
                <c:pt idx="0">
                  <c:v>661527.5</c:v>
                </c:pt>
                <c:pt idx="1">
                  <c:v>476158.75</c:v>
                </c:pt>
                <c:pt idx="2" formatCode="General">
                  <c:v>926900</c:v>
                </c:pt>
                <c:pt idx="3" formatCode="General">
                  <c:v>1067458.75</c:v>
                </c:pt>
                <c:pt idx="4" formatCode="General">
                  <c:v>1383825</c:v>
                </c:pt>
                <c:pt idx="5" formatCode="General">
                  <c:v>851633.75</c:v>
                </c:pt>
                <c:pt idx="6" formatCode="General">
                  <c:v>1283345</c:v>
                </c:pt>
                <c:pt idx="7" formatCode="General">
                  <c:v>1317407.5</c:v>
                </c:pt>
                <c:pt idx="8">
                  <c:v>820170</c:v>
                </c:pt>
                <c:pt idx="9">
                  <c:v>972210</c:v>
                </c:pt>
                <c:pt idx="10" formatCode="General">
                  <c:v>1118851.25</c:v>
                </c:pt>
                <c:pt idx="11">
                  <c:v>878837.5</c:v>
                </c:pt>
              </c:numCache>
            </c:numRef>
          </c:val>
          <c:smooth val="0"/>
          <c:extLst>
            <c:ext xmlns:c16="http://schemas.microsoft.com/office/drawing/2014/chart" uri="{C3380CC4-5D6E-409C-BE32-E72D297353CC}">
              <c16:uniqueId val="{0000000A-38FD-4DE5-BDC7-D4DE90F28296}"/>
            </c:ext>
          </c:extLst>
        </c:ser>
        <c:dLbls>
          <c:showLegendKey val="0"/>
          <c:showVal val="0"/>
          <c:showCatName val="0"/>
          <c:showSerName val="0"/>
          <c:showPercent val="0"/>
          <c:showBubbleSize val="0"/>
        </c:dLbls>
        <c:smooth val="0"/>
        <c:axId val="575565440"/>
        <c:axId val="575565768"/>
      </c:lineChart>
      <c:catAx>
        <c:axId val="57556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65768"/>
        <c:crosses val="autoZero"/>
        <c:auto val="1"/>
        <c:lblAlgn val="ctr"/>
        <c:lblOffset val="100"/>
        <c:noMultiLvlLbl val="0"/>
      </c:catAx>
      <c:valAx>
        <c:axId val="575565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65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'Seasonality(ED)'!$Q$3</c:f>
              <c:strCache>
                <c:ptCount val="1"/>
                <c:pt idx="0">
                  <c:v>2022/2023 Forecasts </c:v>
                </c:pt>
              </c:strCache>
            </c:strRef>
          </c:tx>
          <c:spPr>
            <a:ln w="28575" cap="rnd">
              <a:solidFill>
                <a:schemeClr val="accent1"/>
              </a:solidFill>
              <a:round/>
            </a:ln>
            <a:effectLst/>
          </c:spPr>
          <c:marker>
            <c:symbol val="none"/>
          </c:marker>
          <c:cat>
            <c:strRef>
              <c:f>'Seasonality(ED)'!$A$4:$A$15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'Seasonality(ED)'!$Q$4:$Q$15</c:f>
              <c:numCache>
                <c:formatCode>_-* #,##0.00_-;\-* #,##0.00_-;_-* "-"??_-;_-@_-</c:formatCode>
                <c:ptCount val="12"/>
                <c:pt idx="0">
                  <c:v>774736.18544112716</c:v>
                </c:pt>
                <c:pt idx="1">
                  <c:v>595730.70377644</c:v>
                </c:pt>
                <c:pt idx="2">
                  <c:v>843805.2103248015</c:v>
                </c:pt>
                <c:pt idx="3">
                  <c:v>1150350.0293012648</c:v>
                </c:pt>
                <c:pt idx="4">
                  <c:v>1429025.423232381</c:v>
                </c:pt>
                <c:pt idx="5">
                  <c:v>979751.07052524807</c:v>
                </c:pt>
                <c:pt idx="6">
                  <c:v>1235768.1344375492</c:v>
                </c:pt>
                <c:pt idx="7">
                  <c:v>1192305.3161571613</c:v>
                </c:pt>
                <c:pt idx="8">
                  <c:v>953829.29447438533</c:v>
                </c:pt>
                <c:pt idx="9">
                  <c:v>1024058.2331698872</c:v>
                </c:pt>
                <c:pt idx="10">
                  <c:v>983286.62885147019</c:v>
                </c:pt>
                <c:pt idx="11">
                  <c:v>941489.76055204519</c:v>
                </c:pt>
              </c:numCache>
            </c:numRef>
          </c:val>
          <c:smooth val="0"/>
          <c:extLst>
            <c:ext xmlns:c16="http://schemas.microsoft.com/office/drawing/2014/chart" uri="{C3380CC4-5D6E-409C-BE32-E72D297353CC}">
              <c16:uniqueId val="{00000000-67C9-4775-BEA0-343581BD3286}"/>
            </c:ext>
          </c:extLst>
        </c:ser>
        <c:dLbls>
          <c:showLegendKey val="0"/>
          <c:showVal val="0"/>
          <c:showCatName val="0"/>
          <c:showSerName val="0"/>
          <c:showPercent val="0"/>
          <c:showBubbleSize val="0"/>
        </c:dLbls>
        <c:smooth val="0"/>
        <c:axId val="701693512"/>
        <c:axId val="701693184"/>
      </c:lineChart>
      <c:catAx>
        <c:axId val="701693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693184"/>
        <c:crosses val="autoZero"/>
        <c:auto val="1"/>
        <c:lblAlgn val="ctr"/>
        <c:lblOffset val="100"/>
        <c:noMultiLvlLbl val="0"/>
      </c:catAx>
      <c:valAx>
        <c:axId val="701693184"/>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693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latin typeface="Calibri"/>
                <a:ea typeface="Calibri"/>
                <a:cs typeface="Calibri"/>
              </a:defRPr>
            </a:pPr>
            <a:r>
              <a:rPr lang="en-CA"/>
              <a:t>Forecasting</a:t>
            </a:r>
          </a:p>
        </c:rich>
      </c:tx>
      <c:overlay val="0"/>
      <c:spPr>
        <a:effectLst/>
      </c:spPr>
    </c:title>
    <c:autoTitleDeleted val="0"/>
    <c:plotArea>
      <c:layout/>
      <c:lineChart>
        <c:grouping val="standard"/>
        <c:varyColors val="0"/>
        <c:ser>
          <c:idx val="0"/>
          <c:order val="0"/>
          <c:tx>
            <c:strRef>
              <c:f>'Exp Smooth with Trend(ED)'!$B$11</c:f>
              <c:strCache>
                <c:ptCount val="1"/>
                <c:pt idx="0">
                  <c:v>Demand</c:v>
                </c:pt>
              </c:strCache>
            </c:strRef>
          </c:tx>
          <c:val>
            <c:numRef>
              <c:f>'Exp Smooth with Trend(ED)'!$B$12:$B$22</c:f>
              <c:numCache>
                <c:formatCode>General</c:formatCode>
                <c:ptCount val="11"/>
                <c:pt idx="0">
                  <c:v>4708812</c:v>
                </c:pt>
                <c:pt idx="1">
                  <c:v>5642377</c:v>
                </c:pt>
                <c:pt idx="2">
                  <c:v>5701051</c:v>
                </c:pt>
                <c:pt idx="3">
                  <c:v>5890072</c:v>
                </c:pt>
                <c:pt idx="4">
                  <c:v>5496386</c:v>
                </c:pt>
                <c:pt idx="5">
                  <c:v>6369721</c:v>
                </c:pt>
                <c:pt idx="6">
                  <c:v>7836196</c:v>
                </c:pt>
                <c:pt idx="7">
                  <c:v>7469146.25</c:v>
                </c:pt>
                <c:pt idx="8">
                  <c:v>7013345</c:v>
                </c:pt>
                <c:pt idx="9">
                  <c:v>8501516.25</c:v>
                </c:pt>
                <c:pt idx="10">
                  <c:v>11758325</c:v>
                </c:pt>
              </c:numCache>
            </c:numRef>
          </c:val>
          <c:smooth val="0"/>
          <c:extLst>
            <c:ext xmlns:c16="http://schemas.microsoft.com/office/drawing/2014/chart" uri="{C3380CC4-5D6E-409C-BE32-E72D297353CC}">
              <c16:uniqueId val="{00000000-40E5-4F60-83AF-F0E3107E8FD6}"/>
            </c:ext>
          </c:extLst>
        </c:ser>
        <c:ser>
          <c:idx val="2"/>
          <c:order val="1"/>
          <c:tx>
            <c:strRef>
              <c:f>'Exp Smooth with Trend(ED)'!$D$11</c:f>
              <c:strCache>
                <c:ptCount val="1"/>
                <c:pt idx="0">
                  <c:v>Smoothed Forecast, Ft</c:v>
                </c:pt>
              </c:strCache>
            </c:strRef>
          </c:tx>
          <c:val>
            <c:numRef>
              <c:f>'Exp Smooth with Trend(ED)'!$D$12:$D$22</c:f>
              <c:numCache>
                <c:formatCode>General</c:formatCode>
                <c:ptCount val="11"/>
                <c:pt idx="0">
                  <c:v>5.6263138562754061E-6</c:v>
                </c:pt>
                <c:pt idx="1">
                  <c:v>4708812</c:v>
                </c:pt>
                <c:pt idx="2">
                  <c:v>5642377</c:v>
                </c:pt>
                <c:pt idx="3">
                  <c:v>5701051</c:v>
                </c:pt>
                <c:pt idx="4">
                  <c:v>5890072</c:v>
                </c:pt>
                <c:pt idx="5">
                  <c:v>5496386</c:v>
                </c:pt>
                <c:pt idx="6">
                  <c:v>6369721</c:v>
                </c:pt>
                <c:pt idx="7">
                  <c:v>7836196</c:v>
                </c:pt>
                <c:pt idx="8">
                  <c:v>7469146.25</c:v>
                </c:pt>
                <c:pt idx="9">
                  <c:v>7013345</c:v>
                </c:pt>
                <c:pt idx="10">
                  <c:v>8501516.25</c:v>
                </c:pt>
              </c:numCache>
            </c:numRef>
          </c:val>
          <c:smooth val="0"/>
          <c:extLst>
            <c:ext xmlns:c16="http://schemas.microsoft.com/office/drawing/2014/chart" uri="{C3380CC4-5D6E-409C-BE32-E72D297353CC}">
              <c16:uniqueId val="{00000001-40E5-4F60-83AF-F0E3107E8FD6}"/>
            </c:ext>
          </c:extLst>
        </c:ser>
        <c:ser>
          <c:idx val="4"/>
          <c:order val="2"/>
          <c:tx>
            <c:strRef>
              <c:f>'Exp Smooth with Trend(ED)'!$F$11</c:f>
              <c:strCache>
                <c:ptCount val="1"/>
                <c:pt idx="0">
                  <c:v>Forecast Including Trend, FITt</c:v>
                </c:pt>
              </c:strCache>
            </c:strRef>
          </c:tx>
          <c:val>
            <c:numRef>
              <c:f>'Exp Smooth with Trend(ED)'!$F$12:$F$22</c:f>
              <c:numCache>
                <c:formatCode>General</c:formatCode>
                <c:ptCount val="11"/>
                <c:pt idx="0">
                  <c:v>2.3927981310285836E-3</c:v>
                </c:pt>
                <c:pt idx="1">
                  <c:v>4875472.3825365528</c:v>
                </c:pt>
                <c:pt idx="2">
                  <c:v>5836180.665205243</c:v>
                </c:pt>
                <c:pt idx="3">
                  <c:v>5890071.9808712732</c:v>
                </c:pt>
                <c:pt idx="4">
                  <c:v>6079092.9815483019</c:v>
                </c:pt>
                <c:pt idx="5">
                  <c:v>5664783.0604595253</c:v>
                </c:pt>
                <c:pt idx="6">
                  <c:v>6563068.138110796</c:v>
                </c:pt>
                <c:pt idx="7">
                  <c:v>8074603.3302673409</c:v>
                </c:pt>
                <c:pt idx="8">
                  <c:v>7686124.4581845812</c:v>
                </c:pt>
                <c:pt idx="9">
                  <c:v>7206511.3252054527</c:v>
                </c:pt>
                <c:pt idx="10">
                  <c:v>8740517.068740394</c:v>
                </c:pt>
              </c:numCache>
            </c:numRef>
          </c:val>
          <c:smooth val="0"/>
          <c:extLst>
            <c:ext xmlns:c16="http://schemas.microsoft.com/office/drawing/2014/chart" uri="{C3380CC4-5D6E-409C-BE32-E72D297353CC}">
              <c16:uniqueId val="{00000002-40E5-4F60-83AF-F0E3107E8FD6}"/>
            </c:ext>
          </c:extLst>
        </c:ser>
        <c:dLbls>
          <c:showLegendKey val="0"/>
          <c:showVal val="0"/>
          <c:showCatName val="0"/>
          <c:showSerName val="0"/>
          <c:showPercent val="0"/>
          <c:showBubbleSize val="0"/>
        </c:dLbls>
        <c:marker val="1"/>
        <c:smooth val="0"/>
        <c:axId val="1132950208"/>
        <c:axId val="1132948128"/>
      </c:lineChart>
      <c:catAx>
        <c:axId val="1132950208"/>
        <c:scaling>
          <c:orientation val="minMax"/>
        </c:scaling>
        <c:delete val="0"/>
        <c:axPos val="b"/>
        <c:title>
          <c:tx>
            <c:rich>
              <a:bodyPr/>
              <a:lstStyle/>
              <a:p>
                <a:pPr>
                  <a:defRPr/>
                </a:pPr>
                <a:r>
                  <a:rPr lang="en-CA"/>
                  <a:t>Time</a:t>
                </a:r>
              </a:p>
            </c:rich>
          </c:tx>
          <c:overlay val="0"/>
        </c:title>
        <c:majorTickMark val="out"/>
        <c:minorTickMark val="none"/>
        <c:tickLblPos val="nextTo"/>
        <c:crossAx val="1132948128"/>
        <c:crosses val="autoZero"/>
        <c:auto val="1"/>
        <c:lblAlgn val="ctr"/>
        <c:lblOffset val="100"/>
        <c:noMultiLvlLbl val="0"/>
      </c:catAx>
      <c:valAx>
        <c:axId val="1132948128"/>
        <c:scaling>
          <c:orientation val="minMax"/>
        </c:scaling>
        <c:delete val="0"/>
        <c:axPos val="l"/>
        <c:title>
          <c:tx>
            <c:rich>
              <a:bodyPr/>
              <a:lstStyle/>
              <a:p>
                <a:pPr>
                  <a:defRPr/>
                </a:pPr>
                <a:r>
                  <a:rPr lang="en-CA"/>
                  <a:t>Value</a:t>
                </a:r>
              </a:p>
            </c:rich>
          </c:tx>
          <c:overlay val="0"/>
        </c:title>
        <c:numFmt formatCode="General" sourceLinked="1"/>
        <c:majorTickMark val="out"/>
        <c:minorTickMark val="none"/>
        <c:tickLblPos val="nextTo"/>
        <c:crossAx val="1132950208"/>
        <c:crosses val="autoZero"/>
        <c:crossBetween val="midCat"/>
      </c:valAx>
      <c:spPr>
        <a:gradFill flip="none" rotWithShape="1">
          <a:gsLst>
            <a:gs pos="0">
              <a:srgbClr val="9AB5E4"/>
            </a:gs>
            <a:gs pos="100000">
              <a:srgbClr val="FFFFFF"/>
            </a:gs>
          </a:gsLst>
          <a:lin ang="5400000" scaled="1"/>
          <a:tileRect/>
        </a:gradFill>
      </c:spPr>
    </c:plotArea>
    <c:legend>
      <c:legendPos val="b"/>
      <c:overlay val="0"/>
    </c:legend>
    <c:plotVisOnly val="1"/>
    <c:dispBlanksAs val="gap"/>
    <c:showDLblsOverMax val="0"/>
  </c:chart>
  <c:spPr>
    <a:effectLst/>
  </c:spPr>
  <c:txPr>
    <a:bodyPr/>
    <a:lstStyle/>
    <a:p>
      <a:pPr>
        <a:defRPr sz="1000" b="0" i="0" u="none" strike="noStrike" baseline="0">
          <a:latin typeface="Calibri"/>
          <a:ea typeface="Calibri"/>
          <a:cs typeface="Calibri"/>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646264929313453E-2"/>
          <c:y val="0.16994272623138604"/>
          <c:w val="0.89248120728087854"/>
          <c:h val="0.72376509637326258"/>
        </c:manualLayout>
      </c:layout>
      <c:lineChart>
        <c:grouping val="standard"/>
        <c:varyColors val="0"/>
        <c:ser>
          <c:idx val="0"/>
          <c:order val="0"/>
          <c:tx>
            <c:strRef>
              <c:f>'Seasonality(RD)'!$P$3</c:f>
              <c:strCache>
                <c:ptCount val="1"/>
                <c:pt idx="0">
                  <c:v>SI</c:v>
                </c:pt>
              </c:strCache>
            </c:strRef>
          </c:tx>
          <c:spPr>
            <a:ln w="28575" cap="rnd">
              <a:solidFill>
                <a:schemeClr val="accent1"/>
              </a:solidFill>
              <a:round/>
            </a:ln>
            <a:effectLst/>
          </c:spPr>
          <c:marker>
            <c:symbol val="none"/>
          </c:marker>
          <c:cat>
            <c:strRef>
              <c:f>'Seasonality(RD)'!$A$4:$A$15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'Seasonality(RD)'!$P$4:$P$15</c:f>
              <c:numCache>
                <c:formatCode>General</c:formatCode>
                <c:ptCount val="12"/>
                <c:pt idx="0">
                  <c:v>0.73705182785572654</c:v>
                </c:pt>
                <c:pt idx="1">
                  <c:v>0.56831859392683104</c:v>
                </c:pt>
                <c:pt idx="2">
                  <c:v>0.80050420702853464</c:v>
                </c:pt>
                <c:pt idx="3">
                  <c:v>1.0637923784034673</c:v>
                </c:pt>
                <c:pt idx="4">
                  <c:v>1.4991922515659095</c:v>
                </c:pt>
                <c:pt idx="5">
                  <c:v>0.96892497244534326</c:v>
                </c:pt>
                <c:pt idx="6">
                  <c:v>1.2368763838212022</c:v>
                </c:pt>
                <c:pt idx="7">
                  <c:v>1.1836632478589326</c:v>
                </c:pt>
                <c:pt idx="8">
                  <c:v>0.98462441417000934</c:v>
                </c:pt>
                <c:pt idx="9">
                  <c:v>1.0192002586605575</c:v>
                </c:pt>
                <c:pt idx="10">
                  <c:v>0.99071633940550397</c:v>
                </c:pt>
                <c:pt idx="11">
                  <c:v>0.94713512485798113</c:v>
                </c:pt>
              </c:numCache>
            </c:numRef>
          </c:val>
          <c:smooth val="0"/>
          <c:extLst>
            <c:ext xmlns:c16="http://schemas.microsoft.com/office/drawing/2014/chart" uri="{C3380CC4-5D6E-409C-BE32-E72D297353CC}">
              <c16:uniqueId val="{00000000-19E2-4BC3-A44B-BE7CE2A60626}"/>
            </c:ext>
          </c:extLst>
        </c:ser>
        <c:dLbls>
          <c:showLegendKey val="0"/>
          <c:showVal val="0"/>
          <c:showCatName val="0"/>
          <c:showSerName val="0"/>
          <c:showPercent val="0"/>
          <c:showBubbleSize val="0"/>
        </c:dLbls>
        <c:smooth val="0"/>
        <c:axId val="1026666655"/>
        <c:axId val="957463983"/>
      </c:lineChart>
      <c:catAx>
        <c:axId val="102666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463983"/>
        <c:crosses val="autoZero"/>
        <c:auto val="1"/>
        <c:lblAlgn val="ctr"/>
        <c:lblOffset val="100"/>
        <c:noMultiLvlLbl val="0"/>
      </c:catAx>
      <c:valAx>
        <c:axId val="95746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666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25536240337107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402646544181978"/>
          <c:y val="0.13467592592592592"/>
          <c:w val="0.86486351706036746"/>
          <c:h val="0.54380322251385238"/>
        </c:manualLayout>
      </c:layout>
      <c:lineChart>
        <c:grouping val="standard"/>
        <c:varyColors val="0"/>
        <c:ser>
          <c:idx val="0"/>
          <c:order val="0"/>
          <c:tx>
            <c:strRef>
              <c:f>'Seasonality(RD)'!$B$3</c:f>
              <c:strCache>
                <c:ptCount val="1"/>
                <c:pt idx="0">
                  <c:v>2011/2012</c:v>
                </c:pt>
              </c:strCache>
            </c:strRef>
          </c:tx>
          <c:spPr>
            <a:ln w="28575" cap="rnd">
              <a:solidFill>
                <a:schemeClr val="accent1"/>
              </a:solidFill>
              <a:round/>
            </a:ln>
            <a:effectLst/>
          </c:spPr>
          <c:marker>
            <c:symbol val="none"/>
          </c:marker>
          <c:cat>
            <c:strRef>
              <c:f>'Seasonality(RD)'!$A$4:$A$15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'Seasonality(RD)'!$B$4:$B$15</c:f>
              <c:numCache>
                <c:formatCode>General</c:formatCode>
                <c:ptCount val="12"/>
                <c:pt idx="0">
                  <c:v>226164</c:v>
                </c:pt>
                <c:pt idx="1">
                  <c:v>173491</c:v>
                </c:pt>
                <c:pt idx="2">
                  <c:v>252327</c:v>
                </c:pt>
                <c:pt idx="3">
                  <c:v>348489</c:v>
                </c:pt>
                <c:pt idx="4">
                  <c:v>484572</c:v>
                </c:pt>
                <c:pt idx="5">
                  <c:v>328925</c:v>
                </c:pt>
                <c:pt idx="6">
                  <c:v>398534</c:v>
                </c:pt>
                <c:pt idx="7">
                  <c:v>388251</c:v>
                </c:pt>
                <c:pt idx="8">
                  <c:v>313815</c:v>
                </c:pt>
                <c:pt idx="9">
                  <c:v>339851</c:v>
                </c:pt>
                <c:pt idx="10">
                  <c:v>310964</c:v>
                </c:pt>
                <c:pt idx="11">
                  <c:v>303309</c:v>
                </c:pt>
              </c:numCache>
            </c:numRef>
          </c:val>
          <c:smooth val="0"/>
          <c:extLst>
            <c:ext xmlns:c16="http://schemas.microsoft.com/office/drawing/2014/chart" uri="{C3380CC4-5D6E-409C-BE32-E72D297353CC}">
              <c16:uniqueId val="{00000000-F837-4DBB-A4CC-9AF7D320FE9E}"/>
            </c:ext>
          </c:extLst>
        </c:ser>
        <c:ser>
          <c:idx val="1"/>
          <c:order val="1"/>
          <c:tx>
            <c:strRef>
              <c:f>'Seasonality(RD)'!$C$3</c:f>
              <c:strCache>
                <c:ptCount val="1"/>
                <c:pt idx="0">
                  <c:v>2012/2013</c:v>
                </c:pt>
              </c:strCache>
            </c:strRef>
          </c:tx>
          <c:spPr>
            <a:ln w="28575" cap="rnd">
              <a:solidFill>
                <a:schemeClr val="accent2"/>
              </a:solidFill>
              <a:round/>
            </a:ln>
            <a:effectLst/>
          </c:spPr>
          <c:marker>
            <c:symbol val="none"/>
          </c:marker>
          <c:cat>
            <c:strRef>
              <c:f>'Seasonality(RD)'!$A$4:$A$15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'Seasonality(RD)'!$C$4:$C$15</c:f>
              <c:numCache>
                <c:formatCode>General</c:formatCode>
                <c:ptCount val="12"/>
                <c:pt idx="0">
                  <c:v>296462</c:v>
                </c:pt>
                <c:pt idx="1">
                  <c:v>204537</c:v>
                </c:pt>
                <c:pt idx="2">
                  <c:v>347095</c:v>
                </c:pt>
                <c:pt idx="3">
                  <c:v>404246</c:v>
                </c:pt>
                <c:pt idx="4">
                  <c:v>590063</c:v>
                </c:pt>
                <c:pt idx="5">
                  <c:v>425365</c:v>
                </c:pt>
                <c:pt idx="6">
                  <c:v>528696</c:v>
                </c:pt>
                <c:pt idx="7">
                  <c:v>483206</c:v>
                </c:pt>
                <c:pt idx="8">
                  <c:v>445928</c:v>
                </c:pt>
                <c:pt idx="9">
                  <c:v>396381</c:v>
                </c:pt>
                <c:pt idx="10">
                  <c:v>379122</c:v>
                </c:pt>
                <c:pt idx="11">
                  <c:v>418565</c:v>
                </c:pt>
              </c:numCache>
            </c:numRef>
          </c:val>
          <c:smooth val="0"/>
          <c:extLst>
            <c:ext xmlns:c16="http://schemas.microsoft.com/office/drawing/2014/chart" uri="{C3380CC4-5D6E-409C-BE32-E72D297353CC}">
              <c16:uniqueId val="{00000001-F837-4DBB-A4CC-9AF7D320FE9E}"/>
            </c:ext>
          </c:extLst>
        </c:ser>
        <c:ser>
          <c:idx val="2"/>
          <c:order val="2"/>
          <c:tx>
            <c:strRef>
              <c:f>'Seasonality(RD)'!$D$3</c:f>
              <c:strCache>
                <c:ptCount val="1"/>
                <c:pt idx="0">
                  <c:v>2013/2014</c:v>
                </c:pt>
              </c:strCache>
            </c:strRef>
          </c:tx>
          <c:spPr>
            <a:ln w="28575" cap="rnd">
              <a:solidFill>
                <a:schemeClr val="accent3"/>
              </a:solidFill>
              <a:round/>
            </a:ln>
            <a:effectLst/>
          </c:spPr>
          <c:marker>
            <c:symbol val="none"/>
          </c:marker>
          <c:cat>
            <c:strRef>
              <c:f>'Seasonality(RD)'!$A$4:$A$15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'Seasonality(RD)'!$D$4:$D$15</c:f>
              <c:numCache>
                <c:formatCode>General</c:formatCode>
                <c:ptCount val="12"/>
                <c:pt idx="0">
                  <c:v>288594</c:v>
                </c:pt>
                <c:pt idx="1">
                  <c:v>219657</c:v>
                </c:pt>
                <c:pt idx="2">
                  <c:v>301942</c:v>
                </c:pt>
                <c:pt idx="3">
                  <c:v>434013</c:v>
                </c:pt>
                <c:pt idx="4">
                  <c:v>617345</c:v>
                </c:pt>
                <c:pt idx="5">
                  <c:v>398508</c:v>
                </c:pt>
                <c:pt idx="6">
                  <c:v>432330</c:v>
                </c:pt>
                <c:pt idx="7">
                  <c:v>453921</c:v>
                </c:pt>
                <c:pt idx="8">
                  <c:v>342400</c:v>
                </c:pt>
                <c:pt idx="9">
                  <c:v>373835</c:v>
                </c:pt>
                <c:pt idx="10">
                  <c:v>365541</c:v>
                </c:pt>
                <c:pt idx="11">
                  <c:v>376764</c:v>
                </c:pt>
              </c:numCache>
            </c:numRef>
          </c:val>
          <c:smooth val="0"/>
          <c:extLst>
            <c:ext xmlns:c16="http://schemas.microsoft.com/office/drawing/2014/chart" uri="{C3380CC4-5D6E-409C-BE32-E72D297353CC}">
              <c16:uniqueId val="{00000002-F837-4DBB-A4CC-9AF7D320FE9E}"/>
            </c:ext>
          </c:extLst>
        </c:ser>
        <c:ser>
          <c:idx val="3"/>
          <c:order val="3"/>
          <c:tx>
            <c:strRef>
              <c:f>'Seasonality(RD)'!$E$3</c:f>
              <c:strCache>
                <c:ptCount val="1"/>
                <c:pt idx="0">
                  <c:v>2014/2015</c:v>
                </c:pt>
              </c:strCache>
            </c:strRef>
          </c:tx>
          <c:spPr>
            <a:ln w="28575" cap="rnd">
              <a:solidFill>
                <a:schemeClr val="accent4"/>
              </a:solidFill>
              <a:round/>
            </a:ln>
            <a:effectLst/>
          </c:spPr>
          <c:marker>
            <c:symbol val="none"/>
          </c:marker>
          <c:cat>
            <c:strRef>
              <c:f>'Seasonality(RD)'!$A$4:$A$15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'Seasonality(RD)'!$E$4:$E$15</c:f>
              <c:numCache>
                <c:formatCode>General</c:formatCode>
                <c:ptCount val="12"/>
                <c:pt idx="0">
                  <c:v>290220</c:v>
                </c:pt>
                <c:pt idx="1">
                  <c:v>236569</c:v>
                </c:pt>
                <c:pt idx="2">
                  <c:v>323429</c:v>
                </c:pt>
                <c:pt idx="3">
                  <c:v>422542</c:v>
                </c:pt>
                <c:pt idx="4">
                  <c:v>606878</c:v>
                </c:pt>
                <c:pt idx="5">
                  <c:v>390641</c:v>
                </c:pt>
                <c:pt idx="6">
                  <c:v>456960</c:v>
                </c:pt>
                <c:pt idx="7">
                  <c:v>453921</c:v>
                </c:pt>
                <c:pt idx="8">
                  <c:v>366884</c:v>
                </c:pt>
                <c:pt idx="9">
                  <c:v>411859</c:v>
                </c:pt>
                <c:pt idx="10">
                  <c:v>364399</c:v>
                </c:pt>
                <c:pt idx="11">
                  <c:v>391269</c:v>
                </c:pt>
              </c:numCache>
            </c:numRef>
          </c:val>
          <c:smooth val="0"/>
          <c:extLst>
            <c:ext xmlns:c16="http://schemas.microsoft.com/office/drawing/2014/chart" uri="{C3380CC4-5D6E-409C-BE32-E72D297353CC}">
              <c16:uniqueId val="{00000003-F837-4DBB-A4CC-9AF7D320FE9E}"/>
            </c:ext>
          </c:extLst>
        </c:ser>
        <c:ser>
          <c:idx val="4"/>
          <c:order val="4"/>
          <c:tx>
            <c:strRef>
              <c:f>'Seasonality(RD)'!$F$3</c:f>
              <c:strCache>
                <c:ptCount val="1"/>
                <c:pt idx="0">
                  <c:v>2015/2016</c:v>
                </c:pt>
              </c:strCache>
            </c:strRef>
          </c:tx>
          <c:spPr>
            <a:ln w="28575" cap="rnd">
              <a:solidFill>
                <a:schemeClr val="accent5"/>
              </a:solidFill>
              <a:round/>
            </a:ln>
            <a:effectLst/>
          </c:spPr>
          <c:marker>
            <c:symbol val="none"/>
          </c:marker>
          <c:cat>
            <c:strRef>
              <c:f>'Seasonality(RD)'!$A$4:$A$15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'Seasonality(RD)'!$F$4:$F$15</c:f>
              <c:numCache>
                <c:formatCode>General</c:formatCode>
                <c:ptCount val="12"/>
                <c:pt idx="0" formatCode="_-* #,##0_-;\-* #,##0_-;_-* &quot;-&quot;??_-;_-@_-">
                  <c:v>260512</c:v>
                </c:pt>
                <c:pt idx="1">
                  <c:v>214618</c:v>
                </c:pt>
                <c:pt idx="2">
                  <c:v>320800</c:v>
                </c:pt>
                <c:pt idx="3">
                  <c:v>415500</c:v>
                </c:pt>
                <c:pt idx="4">
                  <c:v>529395</c:v>
                </c:pt>
                <c:pt idx="5">
                  <c:v>425433</c:v>
                </c:pt>
                <c:pt idx="6">
                  <c:v>435399</c:v>
                </c:pt>
                <c:pt idx="7">
                  <c:v>449336</c:v>
                </c:pt>
                <c:pt idx="8">
                  <c:v>380834</c:v>
                </c:pt>
                <c:pt idx="9">
                  <c:v>402437</c:v>
                </c:pt>
                <c:pt idx="10">
                  <c:v>378170</c:v>
                </c:pt>
                <c:pt idx="11">
                  <c:v>362289</c:v>
                </c:pt>
              </c:numCache>
            </c:numRef>
          </c:val>
          <c:smooth val="0"/>
          <c:extLst>
            <c:ext xmlns:c16="http://schemas.microsoft.com/office/drawing/2014/chart" uri="{C3380CC4-5D6E-409C-BE32-E72D297353CC}">
              <c16:uniqueId val="{00000004-F837-4DBB-A4CC-9AF7D320FE9E}"/>
            </c:ext>
          </c:extLst>
        </c:ser>
        <c:ser>
          <c:idx val="5"/>
          <c:order val="5"/>
          <c:tx>
            <c:strRef>
              <c:f>'Seasonality(RD)'!$G$3</c:f>
              <c:strCache>
                <c:ptCount val="1"/>
                <c:pt idx="0">
                  <c:v>2016/2017</c:v>
                </c:pt>
              </c:strCache>
            </c:strRef>
          </c:tx>
          <c:spPr>
            <a:ln w="28575" cap="rnd">
              <a:solidFill>
                <a:schemeClr val="accent6"/>
              </a:solidFill>
              <a:round/>
            </a:ln>
            <a:effectLst/>
          </c:spPr>
          <c:marker>
            <c:symbol val="none"/>
          </c:marker>
          <c:cat>
            <c:strRef>
              <c:f>'Seasonality(RD)'!$A$4:$A$15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'Seasonality(RD)'!$G$4:$G$15</c:f>
              <c:numCache>
                <c:formatCode>General</c:formatCode>
                <c:ptCount val="12"/>
                <c:pt idx="0">
                  <c:v>311970</c:v>
                </c:pt>
                <c:pt idx="1">
                  <c:v>232865</c:v>
                </c:pt>
                <c:pt idx="2">
                  <c:v>395127</c:v>
                </c:pt>
                <c:pt idx="3">
                  <c:v>485349</c:v>
                </c:pt>
                <c:pt idx="4">
                  <c:v>654195</c:v>
                </c:pt>
                <c:pt idx="5">
                  <c:v>472676</c:v>
                </c:pt>
                <c:pt idx="6">
                  <c:v>558067</c:v>
                </c:pt>
                <c:pt idx="7">
                  <c:v>550074</c:v>
                </c:pt>
                <c:pt idx="8">
                  <c:v>517748</c:v>
                </c:pt>
                <c:pt idx="9">
                  <c:v>499022</c:v>
                </c:pt>
                <c:pt idx="10">
                  <c:v>440224</c:v>
                </c:pt>
                <c:pt idx="11">
                  <c:v>437008</c:v>
                </c:pt>
              </c:numCache>
            </c:numRef>
          </c:val>
          <c:smooth val="0"/>
          <c:extLst>
            <c:ext xmlns:c16="http://schemas.microsoft.com/office/drawing/2014/chart" uri="{C3380CC4-5D6E-409C-BE32-E72D297353CC}">
              <c16:uniqueId val="{00000005-F837-4DBB-A4CC-9AF7D320FE9E}"/>
            </c:ext>
          </c:extLst>
        </c:ser>
        <c:ser>
          <c:idx val="6"/>
          <c:order val="6"/>
          <c:tx>
            <c:strRef>
              <c:f>'Seasonality(RD)'!$H$3</c:f>
              <c:strCache>
                <c:ptCount val="1"/>
                <c:pt idx="0">
                  <c:v>2017/2018</c:v>
                </c:pt>
              </c:strCache>
            </c:strRef>
          </c:tx>
          <c:spPr>
            <a:ln w="28575" cap="rnd">
              <a:solidFill>
                <a:schemeClr val="accent1">
                  <a:lumMod val="60000"/>
                </a:schemeClr>
              </a:solidFill>
              <a:round/>
            </a:ln>
            <a:effectLst/>
          </c:spPr>
          <c:marker>
            <c:symbol val="none"/>
          </c:marker>
          <c:cat>
            <c:strRef>
              <c:f>'Seasonality(RD)'!$A$4:$A$15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'Seasonality(RD)'!$H$4:$H$15</c:f>
              <c:numCache>
                <c:formatCode>General</c:formatCode>
                <c:ptCount val="12"/>
                <c:pt idx="0">
                  <c:v>418167</c:v>
                </c:pt>
                <c:pt idx="1">
                  <c:v>321062</c:v>
                </c:pt>
                <c:pt idx="2">
                  <c:v>439233</c:v>
                </c:pt>
                <c:pt idx="3">
                  <c:v>662002</c:v>
                </c:pt>
                <c:pt idx="4">
                  <c:v>876881</c:v>
                </c:pt>
                <c:pt idx="5">
                  <c:v>447746</c:v>
                </c:pt>
                <c:pt idx="6">
                  <c:v>546042</c:v>
                </c:pt>
                <c:pt idx="7">
                  <c:v>609308</c:v>
                </c:pt>
                <c:pt idx="8">
                  <c:v>414304</c:v>
                </c:pt>
                <c:pt idx="9">
                  <c:v>491020</c:v>
                </c:pt>
                <c:pt idx="10">
                  <c:v>595719</c:v>
                </c:pt>
                <c:pt idx="11">
                  <c:v>522298</c:v>
                </c:pt>
              </c:numCache>
            </c:numRef>
          </c:val>
          <c:smooth val="0"/>
          <c:extLst>
            <c:ext xmlns:c16="http://schemas.microsoft.com/office/drawing/2014/chart" uri="{C3380CC4-5D6E-409C-BE32-E72D297353CC}">
              <c16:uniqueId val="{00000006-F837-4DBB-A4CC-9AF7D320FE9E}"/>
            </c:ext>
          </c:extLst>
        </c:ser>
        <c:ser>
          <c:idx val="7"/>
          <c:order val="7"/>
          <c:tx>
            <c:strRef>
              <c:f>'Seasonality(RD)'!$I$3</c:f>
              <c:strCache>
                <c:ptCount val="1"/>
                <c:pt idx="0">
                  <c:v>2018/2019</c:v>
                </c:pt>
              </c:strCache>
            </c:strRef>
          </c:tx>
          <c:spPr>
            <a:ln w="28575" cap="rnd">
              <a:solidFill>
                <a:schemeClr val="accent2">
                  <a:lumMod val="60000"/>
                </a:schemeClr>
              </a:solidFill>
              <a:round/>
            </a:ln>
            <a:effectLst/>
          </c:spPr>
          <c:marker>
            <c:symbol val="none"/>
          </c:marker>
          <c:cat>
            <c:strRef>
              <c:f>'Seasonality(RD)'!$A$4:$A$15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'Seasonality(RD)'!$I$4:$I$15</c:f>
              <c:numCache>
                <c:formatCode>General</c:formatCode>
                <c:ptCount val="12"/>
                <c:pt idx="0" formatCode="0">
                  <c:v>386658.75</c:v>
                </c:pt>
                <c:pt idx="1">
                  <c:v>278978.75</c:v>
                </c:pt>
                <c:pt idx="2" formatCode="0">
                  <c:v>435927.5</c:v>
                </c:pt>
                <c:pt idx="3" formatCode="0">
                  <c:v>590797.5</c:v>
                </c:pt>
                <c:pt idx="4" formatCode="0">
                  <c:v>719588.75</c:v>
                </c:pt>
                <c:pt idx="5">
                  <c:v>530858.75</c:v>
                </c:pt>
                <c:pt idx="6">
                  <c:v>632075</c:v>
                </c:pt>
                <c:pt idx="7" formatCode="0">
                  <c:v>563887.5</c:v>
                </c:pt>
                <c:pt idx="8" formatCode="0">
                  <c:v>499152.5</c:v>
                </c:pt>
                <c:pt idx="9" formatCode="0">
                  <c:v>555537.5</c:v>
                </c:pt>
                <c:pt idx="10" formatCode="0">
                  <c:v>493655</c:v>
                </c:pt>
                <c:pt idx="11">
                  <c:v>496630</c:v>
                </c:pt>
              </c:numCache>
            </c:numRef>
          </c:val>
          <c:smooth val="0"/>
          <c:extLst>
            <c:ext xmlns:c16="http://schemas.microsoft.com/office/drawing/2014/chart" uri="{C3380CC4-5D6E-409C-BE32-E72D297353CC}">
              <c16:uniqueId val="{00000007-F837-4DBB-A4CC-9AF7D320FE9E}"/>
            </c:ext>
          </c:extLst>
        </c:ser>
        <c:ser>
          <c:idx val="8"/>
          <c:order val="8"/>
          <c:tx>
            <c:strRef>
              <c:f>'Seasonality(RD)'!$J$3</c:f>
              <c:strCache>
                <c:ptCount val="1"/>
                <c:pt idx="0">
                  <c:v>2019/2020</c:v>
                </c:pt>
              </c:strCache>
            </c:strRef>
          </c:tx>
          <c:spPr>
            <a:ln w="28575" cap="rnd">
              <a:solidFill>
                <a:schemeClr val="accent3">
                  <a:lumMod val="60000"/>
                </a:schemeClr>
              </a:solidFill>
              <a:round/>
            </a:ln>
            <a:effectLst/>
          </c:spPr>
          <c:marker>
            <c:symbol val="none"/>
          </c:marker>
          <c:cat>
            <c:strRef>
              <c:f>'Seasonality(RD)'!$A$4:$A$15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'Seasonality(RD)'!$J$4:$J$15</c:f>
              <c:numCache>
                <c:formatCode>0</c:formatCode>
                <c:ptCount val="12"/>
                <c:pt idx="0">
                  <c:v>351850</c:v>
                </c:pt>
                <c:pt idx="1">
                  <c:v>284502.5</c:v>
                </c:pt>
                <c:pt idx="2">
                  <c:v>424705</c:v>
                </c:pt>
                <c:pt idx="3">
                  <c:v>505307.5</c:v>
                </c:pt>
                <c:pt idx="4">
                  <c:v>726858.75</c:v>
                </c:pt>
                <c:pt idx="5" formatCode="General">
                  <c:v>524542.5</c:v>
                </c:pt>
                <c:pt idx="6">
                  <c:v>601687.5</c:v>
                </c:pt>
                <c:pt idx="7">
                  <c:v>570451.25</c:v>
                </c:pt>
                <c:pt idx="8" formatCode="General">
                  <c:v>481597.5</c:v>
                </c:pt>
                <c:pt idx="9">
                  <c:v>527693.75</c:v>
                </c:pt>
                <c:pt idx="10">
                  <c:v>478503.75</c:v>
                </c:pt>
                <c:pt idx="11">
                  <c:v>449670</c:v>
                </c:pt>
              </c:numCache>
            </c:numRef>
          </c:val>
          <c:smooth val="0"/>
          <c:extLst>
            <c:ext xmlns:c16="http://schemas.microsoft.com/office/drawing/2014/chart" uri="{C3380CC4-5D6E-409C-BE32-E72D297353CC}">
              <c16:uniqueId val="{00000008-F837-4DBB-A4CC-9AF7D320FE9E}"/>
            </c:ext>
          </c:extLst>
        </c:ser>
        <c:ser>
          <c:idx val="9"/>
          <c:order val="9"/>
          <c:tx>
            <c:strRef>
              <c:f>'Seasonality(RD)'!$K$3</c:f>
              <c:strCache>
                <c:ptCount val="1"/>
                <c:pt idx="0">
                  <c:v>2020/2021</c:v>
                </c:pt>
              </c:strCache>
            </c:strRef>
          </c:tx>
          <c:spPr>
            <a:ln w="28575" cap="rnd">
              <a:solidFill>
                <a:schemeClr val="accent4">
                  <a:lumMod val="60000"/>
                </a:schemeClr>
              </a:solidFill>
              <a:round/>
            </a:ln>
            <a:effectLst/>
          </c:spPr>
          <c:marker>
            <c:symbol val="none"/>
          </c:marker>
          <c:cat>
            <c:strRef>
              <c:f>'Seasonality(RD)'!$A$4:$A$15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'Seasonality(RD)'!$K$4:$K$15</c:f>
              <c:numCache>
                <c:formatCode>0</c:formatCode>
                <c:ptCount val="12"/>
                <c:pt idx="0">
                  <c:v>432507.5</c:v>
                </c:pt>
                <c:pt idx="1">
                  <c:v>311918.75</c:v>
                </c:pt>
                <c:pt idx="2" formatCode="General">
                  <c:v>522307.5</c:v>
                </c:pt>
                <c:pt idx="3">
                  <c:v>678797.5</c:v>
                </c:pt>
                <c:pt idx="4" formatCode="General">
                  <c:v>810441.25</c:v>
                </c:pt>
                <c:pt idx="5">
                  <c:v>606958.75</c:v>
                </c:pt>
                <c:pt idx="6">
                  <c:v>844311.25</c:v>
                </c:pt>
                <c:pt idx="7">
                  <c:v>781547.5</c:v>
                </c:pt>
                <c:pt idx="8">
                  <c:v>651311.25</c:v>
                </c:pt>
                <c:pt idx="9" formatCode="General">
                  <c:v>578923.75</c:v>
                </c:pt>
                <c:pt idx="10">
                  <c:v>525617.5</c:v>
                </c:pt>
                <c:pt idx="11">
                  <c:v>616660</c:v>
                </c:pt>
              </c:numCache>
            </c:numRef>
          </c:val>
          <c:smooth val="0"/>
          <c:extLst>
            <c:ext xmlns:c16="http://schemas.microsoft.com/office/drawing/2014/chart" uri="{C3380CC4-5D6E-409C-BE32-E72D297353CC}">
              <c16:uniqueId val="{00000009-F837-4DBB-A4CC-9AF7D320FE9E}"/>
            </c:ext>
          </c:extLst>
        </c:ser>
        <c:ser>
          <c:idx val="10"/>
          <c:order val="10"/>
          <c:tx>
            <c:strRef>
              <c:f>'Seasonality(RD)'!$L$3</c:f>
              <c:strCache>
                <c:ptCount val="1"/>
                <c:pt idx="0">
                  <c:v>2021/2022</c:v>
                </c:pt>
              </c:strCache>
            </c:strRef>
          </c:tx>
          <c:spPr>
            <a:ln w="28575" cap="rnd">
              <a:solidFill>
                <a:schemeClr val="accent5">
                  <a:lumMod val="60000"/>
                </a:schemeClr>
              </a:solidFill>
              <a:round/>
            </a:ln>
            <a:effectLst/>
          </c:spPr>
          <c:marker>
            <c:symbol val="none"/>
          </c:marker>
          <c:cat>
            <c:strRef>
              <c:f>'Seasonality(RD)'!$A$4:$A$15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'Seasonality(RD)'!$L$4:$L$15</c:f>
              <c:numCache>
                <c:formatCode>0</c:formatCode>
                <c:ptCount val="12"/>
                <c:pt idx="0">
                  <c:v>617716.25</c:v>
                </c:pt>
                <c:pt idx="1">
                  <c:v>514186.25</c:v>
                </c:pt>
                <c:pt idx="2" formatCode="General">
                  <c:v>452026.25</c:v>
                </c:pt>
                <c:pt idx="3" formatCode="General">
                  <c:v>654175</c:v>
                </c:pt>
                <c:pt idx="4" formatCode="General">
                  <c:v>1277525</c:v>
                </c:pt>
                <c:pt idx="5" formatCode="General">
                  <c:v>550056.25</c:v>
                </c:pt>
                <c:pt idx="6" formatCode="General">
                  <c:v>1078461.25</c:v>
                </c:pt>
                <c:pt idx="7" formatCode="General">
                  <c:v>928475</c:v>
                </c:pt>
                <c:pt idx="8">
                  <c:v>770398.75</c:v>
                </c:pt>
                <c:pt idx="9">
                  <c:v>789866.25</c:v>
                </c:pt>
                <c:pt idx="10" formatCode="General">
                  <c:v>884533.75</c:v>
                </c:pt>
                <c:pt idx="11">
                  <c:v>612517.5</c:v>
                </c:pt>
              </c:numCache>
            </c:numRef>
          </c:val>
          <c:smooth val="0"/>
          <c:extLst>
            <c:ext xmlns:c16="http://schemas.microsoft.com/office/drawing/2014/chart" uri="{C3380CC4-5D6E-409C-BE32-E72D297353CC}">
              <c16:uniqueId val="{0000000A-F837-4DBB-A4CC-9AF7D320FE9E}"/>
            </c:ext>
          </c:extLst>
        </c:ser>
        <c:dLbls>
          <c:showLegendKey val="0"/>
          <c:showVal val="0"/>
          <c:showCatName val="0"/>
          <c:showSerName val="0"/>
          <c:showPercent val="0"/>
          <c:showBubbleSize val="0"/>
        </c:dLbls>
        <c:smooth val="0"/>
        <c:axId val="575565440"/>
        <c:axId val="575565768"/>
      </c:lineChart>
      <c:catAx>
        <c:axId val="57556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65768"/>
        <c:crosses val="autoZero"/>
        <c:auto val="1"/>
        <c:lblAlgn val="ctr"/>
        <c:lblOffset val="100"/>
        <c:noMultiLvlLbl val="0"/>
      </c:catAx>
      <c:valAx>
        <c:axId val="575565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65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'Seasonality(RD)'!$Q$3</c:f>
              <c:strCache>
                <c:ptCount val="1"/>
                <c:pt idx="0">
                  <c:v>2022/2023 Forecasts </c:v>
                </c:pt>
              </c:strCache>
            </c:strRef>
          </c:tx>
          <c:spPr>
            <a:ln w="28575" cap="rnd">
              <a:solidFill>
                <a:schemeClr val="accent1"/>
              </a:solidFill>
              <a:round/>
            </a:ln>
            <a:effectLst/>
          </c:spPr>
          <c:marker>
            <c:symbol val="none"/>
          </c:marker>
          <c:cat>
            <c:strRef>
              <c:f>'Seasonality(RD)'!$A$4:$A$15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'Seasonality(RD)'!$Q$4:$Q$15</c:f>
              <c:numCache>
                <c:formatCode>_-* #,##0.00_-;\-* #,##0.00_-;_-* "-"??_-;_-@_-</c:formatCode>
                <c:ptCount val="12"/>
                <c:pt idx="0">
                  <c:v>573012.94195450586</c:v>
                </c:pt>
                <c:pt idx="1">
                  <c:v>441833.12104505958</c:v>
                </c:pt>
                <c:pt idx="2">
                  <c:v>622343.30528811482</c:v>
                </c:pt>
                <c:pt idx="3">
                  <c:v>827033.83580383821</c:v>
                </c:pt>
                <c:pt idx="4">
                  <c:v>1165530.7403882276</c:v>
                </c:pt>
                <c:pt idx="5">
                  <c:v>753280.20094507257</c:v>
                </c:pt>
                <c:pt idx="6">
                  <c:v>961596.116774261</c:v>
                </c:pt>
                <c:pt idx="7">
                  <c:v>920226.14191499795</c:v>
                </c:pt>
                <c:pt idx="8">
                  <c:v>765485.56147699861</c:v>
                </c:pt>
                <c:pt idx="9">
                  <c:v>792366.17641249078</c:v>
                </c:pt>
                <c:pt idx="10">
                  <c:v>770221.66261592822</c:v>
                </c:pt>
                <c:pt idx="11">
                  <c:v>736339.92049410439</c:v>
                </c:pt>
              </c:numCache>
            </c:numRef>
          </c:val>
          <c:smooth val="0"/>
          <c:extLst>
            <c:ext xmlns:c16="http://schemas.microsoft.com/office/drawing/2014/chart" uri="{C3380CC4-5D6E-409C-BE32-E72D297353CC}">
              <c16:uniqueId val="{00000000-8C94-4AA1-930E-C1EB1EBE0EAA}"/>
            </c:ext>
          </c:extLst>
        </c:ser>
        <c:dLbls>
          <c:showLegendKey val="0"/>
          <c:showVal val="0"/>
          <c:showCatName val="0"/>
          <c:showSerName val="0"/>
          <c:showPercent val="0"/>
          <c:showBubbleSize val="0"/>
        </c:dLbls>
        <c:smooth val="0"/>
        <c:axId val="710902824"/>
        <c:axId val="710904136"/>
      </c:lineChart>
      <c:catAx>
        <c:axId val="710902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904136"/>
        <c:crosses val="autoZero"/>
        <c:auto val="1"/>
        <c:lblAlgn val="ctr"/>
        <c:lblOffset val="100"/>
        <c:noMultiLvlLbl val="0"/>
      </c:catAx>
      <c:valAx>
        <c:axId val="710904136"/>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902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25536240337107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402646544181978"/>
          <c:y val="0.13467592592592592"/>
          <c:w val="0.86486351706036746"/>
          <c:h val="0.54380322251385238"/>
        </c:manualLayout>
      </c:layout>
      <c:lineChart>
        <c:grouping val="standard"/>
        <c:varyColors val="0"/>
        <c:ser>
          <c:idx val="0"/>
          <c:order val="0"/>
          <c:tx>
            <c:strRef>
              <c:f>'Seasonality(Factory)'!$B$3</c:f>
              <c:strCache>
                <c:ptCount val="1"/>
                <c:pt idx="0">
                  <c:v>2011/2012</c:v>
                </c:pt>
              </c:strCache>
            </c:strRef>
          </c:tx>
          <c:spPr>
            <a:ln w="28575" cap="rnd">
              <a:solidFill>
                <a:schemeClr val="accent1"/>
              </a:solidFill>
              <a:round/>
            </a:ln>
            <a:effectLst/>
          </c:spPr>
          <c:marker>
            <c:symbol val="none"/>
          </c:marker>
          <c:cat>
            <c:strRef>
              <c:f>'Seasonality(Factory)'!$A$4:$A$15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'Seasonality(Factory)'!$B$4:$B$15</c:f>
              <c:numCache>
                <c:formatCode>General</c:formatCode>
                <c:ptCount val="12"/>
                <c:pt idx="0">
                  <c:v>2734821</c:v>
                </c:pt>
                <c:pt idx="1">
                  <c:v>2298957</c:v>
                </c:pt>
                <c:pt idx="2">
                  <c:v>3105191</c:v>
                </c:pt>
                <c:pt idx="3">
                  <c:v>4046527</c:v>
                </c:pt>
                <c:pt idx="4">
                  <c:v>5962096</c:v>
                </c:pt>
                <c:pt idx="5">
                  <c:v>4162482</c:v>
                </c:pt>
                <c:pt idx="6">
                  <c:v>4840410</c:v>
                </c:pt>
                <c:pt idx="7">
                  <c:v>4400549</c:v>
                </c:pt>
                <c:pt idx="8">
                  <c:v>3656224</c:v>
                </c:pt>
                <c:pt idx="9">
                  <c:v>3924847</c:v>
                </c:pt>
                <c:pt idx="10">
                  <c:v>3571475</c:v>
                </c:pt>
                <c:pt idx="11">
                  <c:v>3442859</c:v>
                </c:pt>
              </c:numCache>
            </c:numRef>
          </c:val>
          <c:smooth val="0"/>
          <c:extLst>
            <c:ext xmlns:c16="http://schemas.microsoft.com/office/drawing/2014/chart" uri="{C3380CC4-5D6E-409C-BE32-E72D297353CC}">
              <c16:uniqueId val="{00000000-33C7-46CB-B966-083DF8DBCED2}"/>
            </c:ext>
          </c:extLst>
        </c:ser>
        <c:ser>
          <c:idx val="1"/>
          <c:order val="1"/>
          <c:tx>
            <c:strRef>
              <c:f>'Seasonality(Factory)'!$C$3</c:f>
              <c:strCache>
                <c:ptCount val="1"/>
                <c:pt idx="0">
                  <c:v>2012/2013</c:v>
                </c:pt>
              </c:strCache>
            </c:strRef>
          </c:tx>
          <c:spPr>
            <a:ln w="28575" cap="rnd">
              <a:solidFill>
                <a:schemeClr val="accent2"/>
              </a:solidFill>
              <a:round/>
            </a:ln>
            <a:effectLst/>
          </c:spPr>
          <c:marker>
            <c:symbol val="none"/>
          </c:marker>
          <c:cat>
            <c:strRef>
              <c:f>'Seasonality(Factory)'!$A$4:$A$15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'Seasonality(Factory)'!$C$4:$C$15</c:f>
              <c:numCache>
                <c:formatCode>General</c:formatCode>
                <c:ptCount val="12"/>
                <c:pt idx="0">
                  <c:v>3579543</c:v>
                </c:pt>
                <c:pt idx="1">
                  <c:v>2587337</c:v>
                </c:pt>
                <c:pt idx="2">
                  <c:v>3773674</c:v>
                </c:pt>
                <c:pt idx="3">
                  <c:v>4735394</c:v>
                </c:pt>
                <c:pt idx="4">
                  <c:v>7212700</c:v>
                </c:pt>
                <c:pt idx="5">
                  <c:v>5025946</c:v>
                </c:pt>
                <c:pt idx="6">
                  <c:v>6015749</c:v>
                </c:pt>
                <c:pt idx="7">
                  <c:v>5348816</c:v>
                </c:pt>
                <c:pt idx="8">
                  <c:v>4623101</c:v>
                </c:pt>
                <c:pt idx="9">
                  <c:v>4656189</c:v>
                </c:pt>
                <c:pt idx="10">
                  <c:v>4422094</c:v>
                </c:pt>
                <c:pt idx="11">
                  <c:v>4661605</c:v>
                </c:pt>
              </c:numCache>
            </c:numRef>
          </c:val>
          <c:smooth val="0"/>
          <c:extLst>
            <c:ext xmlns:c16="http://schemas.microsoft.com/office/drawing/2014/chart" uri="{C3380CC4-5D6E-409C-BE32-E72D297353CC}">
              <c16:uniqueId val="{00000001-33C7-46CB-B966-083DF8DBCED2}"/>
            </c:ext>
          </c:extLst>
        </c:ser>
        <c:ser>
          <c:idx val="2"/>
          <c:order val="2"/>
          <c:tx>
            <c:strRef>
              <c:f>'Seasonality(Factory)'!$D$3</c:f>
              <c:strCache>
                <c:ptCount val="1"/>
                <c:pt idx="0">
                  <c:v>2013/2014</c:v>
                </c:pt>
              </c:strCache>
            </c:strRef>
          </c:tx>
          <c:spPr>
            <a:ln w="28575" cap="rnd">
              <a:solidFill>
                <a:schemeClr val="accent3"/>
              </a:solidFill>
              <a:round/>
            </a:ln>
            <a:effectLst/>
          </c:spPr>
          <c:marker>
            <c:symbol val="none"/>
          </c:marker>
          <c:cat>
            <c:strRef>
              <c:f>'Seasonality(Factory)'!$A$4:$A$15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'Seasonality(Factory)'!$D$4:$D$15</c:f>
              <c:numCache>
                <c:formatCode>General</c:formatCode>
                <c:ptCount val="12"/>
                <c:pt idx="0">
                  <c:v>3300312</c:v>
                </c:pt>
                <c:pt idx="1">
                  <c:v>2800610</c:v>
                </c:pt>
                <c:pt idx="2">
                  <c:v>3719605</c:v>
                </c:pt>
                <c:pt idx="3">
                  <c:v>4657702</c:v>
                </c:pt>
                <c:pt idx="4">
                  <c:v>6800273</c:v>
                </c:pt>
                <c:pt idx="5">
                  <c:v>5092116</c:v>
                </c:pt>
                <c:pt idx="6">
                  <c:v>5726428</c:v>
                </c:pt>
                <c:pt idx="7">
                  <c:v>5219283</c:v>
                </c:pt>
                <c:pt idx="8">
                  <c:v>4291405</c:v>
                </c:pt>
                <c:pt idx="9">
                  <c:v>4545923</c:v>
                </c:pt>
                <c:pt idx="10">
                  <c:v>4192822</c:v>
                </c:pt>
                <c:pt idx="11">
                  <c:v>4196608</c:v>
                </c:pt>
              </c:numCache>
            </c:numRef>
          </c:val>
          <c:smooth val="0"/>
          <c:extLst>
            <c:ext xmlns:c16="http://schemas.microsoft.com/office/drawing/2014/chart" uri="{C3380CC4-5D6E-409C-BE32-E72D297353CC}">
              <c16:uniqueId val="{00000002-33C7-46CB-B966-083DF8DBCED2}"/>
            </c:ext>
          </c:extLst>
        </c:ser>
        <c:ser>
          <c:idx val="3"/>
          <c:order val="3"/>
          <c:tx>
            <c:strRef>
              <c:f>'Seasonality(Factory)'!$E$3</c:f>
              <c:strCache>
                <c:ptCount val="1"/>
                <c:pt idx="0">
                  <c:v>2014/2015</c:v>
                </c:pt>
              </c:strCache>
            </c:strRef>
          </c:tx>
          <c:spPr>
            <a:ln w="28575" cap="rnd">
              <a:solidFill>
                <a:schemeClr val="accent4"/>
              </a:solidFill>
              <a:round/>
            </a:ln>
            <a:effectLst/>
          </c:spPr>
          <c:marker>
            <c:symbol val="none"/>
          </c:marker>
          <c:cat>
            <c:strRef>
              <c:f>'Seasonality(Factory)'!$A$4:$A$15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'Seasonality(Factory)'!$E$4:$E$15</c:f>
              <c:numCache>
                <c:formatCode>General</c:formatCode>
                <c:ptCount val="12"/>
                <c:pt idx="0">
                  <c:v>3420001</c:v>
                </c:pt>
                <c:pt idx="1">
                  <c:v>2862516</c:v>
                </c:pt>
                <c:pt idx="2">
                  <c:v>3818016</c:v>
                </c:pt>
                <c:pt idx="3">
                  <c:v>5050843</c:v>
                </c:pt>
                <c:pt idx="4">
                  <c:v>7312299</c:v>
                </c:pt>
                <c:pt idx="5">
                  <c:v>5060055</c:v>
                </c:pt>
                <c:pt idx="6">
                  <c:v>5719951</c:v>
                </c:pt>
                <c:pt idx="7">
                  <c:v>5330643</c:v>
                </c:pt>
                <c:pt idx="8">
                  <c:v>4381619</c:v>
                </c:pt>
                <c:pt idx="9">
                  <c:v>4706555</c:v>
                </c:pt>
                <c:pt idx="10">
                  <c:v>4483396</c:v>
                </c:pt>
                <c:pt idx="11">
                  <c:v>4185420</c:v>
                </c:pt>
              </c:numCache>
            </c:numRef>
          </c:val>
          <c:smooth val="0"/>
          <c:extLst>
            <c:ext xmlns:c16="http://schemas.microsoft.com/office/drawing/2014/chart" uri="{C3380CC4-5D6E-409C-BE32-E72D297353CC}">
              <c16:uniqueId val="{00000003-33C7-46CB-B966-083DF8DBCED2}"/>
            </c:ext>
          </c:extLst>
        </c:ser>
        <c:ser>
          <c:idx val="4"/>
          <c:order val="4"/>
          <c:tx>
            <c:strRef>
              <c:f>'Seasonality(Factory)'!$F$3</c:f>
              <c:strCache>
                <c:ptCount val="1"/>
                <c:pt idx="0">
                  <c:v>2015/2016</c:v>
                </c:pt>
              </c:strCache>
            </c:strRef>
          </c:tx>
          <c:spPr>
            <a:ln w="28575" cap="rnd">
              <a:solidFill>
                <a:schemeClr val="accent5"/>
              </a:solidFill>
              <a:round/>
            </a:ln>
            <a:effectLst/>
          </c:spPr>
          <c:marker>
            <c:symbol val="none"/>
          </c:marker>
          <c:cat>
            <c:strRef>
              <c:f>'Seasonality(Factory)'!$A$4:$A$15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'Seasonality(Factory)'!$F$4:$F$15</c:f>
              <c:numCache>
                <c:formatCode>General</c:formatCode>
                <c:ptCount val="12"/>
                <c:pt idx="0" formatCode="_-* #,##0_-;\-* #,##0_-;_-* &quot;-&quot;??_-;_-@_-">
                  <c:v>3283021</c:v>
                </c:pt>
                <c:pt idx="1">
                  <c:v>2667120</c:v>
                </c:pt>
                <c:pt idx="2">
                  <c:v>3700320</c:v>
                </c:pt>
                <c:pt idx="3">
                  <c:v>4639371</c:v>
                </c:pt>
                <c:pt idx="4">
                  <c:v>6789853</c:v>
                </c:pt>
                <c:pt idx="5">
                  <c:v>4733086</c:v>
                </c:pt>
                <c:pt idx="6">
                  <c:v>5628555</c:v>
                </c:pt>
                <c:pt idx="7">
                  <c:v>5049391</c:v>
                </c:pt>
                <c:pt idx="8">
                  <c:v>4386791</c:v>
                </c:pt>
                <c:pt idx="9">
                  <c:v>4727416</c:v>
                </c:pt>
                <c:pt idx="10">
                  <c:v>4118187</c:v>
                </c:pt>
                <c:pt idx="11">
                  <c:v>4145726</c:v>
                </c:pt>
              </c:numCache>
            </c:numRef>
          </c:val>
          <c:smooth val="0"/>
          <c:extLst>
            <c:ext xmlns:c16="http://schemas.microsoft.com/office/drawing/2014/chart" uri="{C3380CC4-5D6E-409C-BE32-E72D297353CC}">
              <c16:uniqueId val="{00000004-33C7-46CB-B966-083DF8DBCED2}"/>
            </c:ext>
          </c:extLst>
        </c:ser>
        <c:ser>
          <c:idx val="5"/>
          <c:order val="5"/>
          <c:tx>
            <c:strRef>
              <c:f>'Seasonality(Factory)'!$G$3</c:f>
              <c:strCache>
                <c:ptCount val="1"/>
                <c:pt idx="0">
                  <c:v>2016/2017</c:v>
                </c:pt>
              </c:strCache>
            </c:strRef>
          </c:tx>
          <c:spPr>
            <a:ln w="28575" cap="rnd">
              <a:solidFill>
                <a:schemeClr val="accent6"/>
              </a:solidFill>
              <a:round/>
            </a:ln>
            <a:effectLst/>
          </c:spPr>
          <c:marker>
            <c:symbol val="none"/>
          </c:marker>
          <c:cat>
            <c:strRef>
              <c:f>'Seasonality(Factory)'!$A$4:$A$15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'Seasonality(Factory)'!$G$4:$G$15</c:f>
              <c:numCache>
                <c:formatCode>General</c:formatCode>
                <c:ptCount val="12"/>
                <c:pt idx="0">
                  <c:v>4114643</c:v>
                </c:pt>
                <c:pt idx="1">
                  <c:v>2875214</c:v>
                </c:pt>
                <c:pt idx="2">
                  <c:v>4321941</c:v>
                </c:pt>
                <c:pt idx="3">
                  <c:v>5426255</c:v>
                </c:pt>
                <c:pt idx="4">
                  <c:v>7989219</c:v>
                </c:pt>
                <c:pt idx="5">
                  <c:v>5730411</c:v>
                </c:pt>
                <c:pt idx="6">
                  <c:v>6670469</c:v>
                </c:pt>
                <c:pt idx="7">
                  <c:v>5847931</c:v>
                </c:pt>
                <c:pt idx="8">
                  <c:v>5205169</c:v>
                </c:pt>
                <c:pt idx="9">
                  <c:v>5351595</c:v>
                </c:pt>
                <c:pt idx="10">
                  <c:v>4760760</c:v>
                </c:pt>
                <c:pt idx="11">
                  <c:v>4952912</c:v>
                </c:pt>
              </c:numCache>
            </c:numRef>
          </c:val>
          <c:smooth val="0"/>
          <c:extLst>
            <c:ext xmlns:c16="http://schemas.microsoft.com/office/drawing/2014/chart" uri="{C3380CC4-5D6E-409C-BE32-E72D297353CC}">
              <c16:uniqueId val="{00000005-33C7-46CB-B966-083DF8DBCED2}"/>
            </c:ext>
          </c:extLst>
        </c:ser>
        <c:ser>
          <c:idx val="6"/>
          <c:order val="6"/>
          <c:tx>
            <c:strRef>
              <c:f>'Seasonality(Factory)'!$H$3</c:f>
              <c:strCache>
                <c:ptCount val="1"/>
                <c:pt idx="0">
                  <c:v>2017/2018</c:v>
                </c:pt>
              </c:strCache>
            </c:strRef>
          </c:tx>
          <c:spPr>
            <a:ln w="28575" cap="rnd">
              <a:solidFill>
                <a:schemeClr val="accent1">
                  <a:lumMod val="60000"/>
                </a:schemeClr>
              </a:solidFill>
              <a:round/>
            </a:ln>
            <a:effectLst/>
          </c:spPr>
          <c:marker>
            <c:symbol val="none"/>
          </c:marker>
          <c:cat>
            <c:strRef>
              <c:f>'Seasonality(Factory)'!$A$4:$A$15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'Seasonality(Factory)'!$H$4:$H$15</c:f>
              <c:numCache>
                <c:formatCode>General</c:formatCode>
                <c:ptCount val="12"/>
                <c:pt idx="0">
                  <c:v>4393893</c:v>
                </c:pt>
                <c:pt idx="1">
                  <c:v>3573679</c:v>
                </c:pt>
                <c:pt idx="2">
                  <c:v>5105286</c:v>
                </c:pt>
                <c:pt idx="3">
                  <c:v>6754287</c:v>
                </c:pt>
                <c:pt idx="4">
                  <c:v>9711513</c:v>
                </c:pt>
                <c:pt idx="5">
                  <c:v>6662990</c:v>
                </c:pt>
                <c:pt idx="6">
                  <c:v>7859564</c:v>
                </c:pt>
                <c:pt idx="7">
                  <c:v>7057674</c:v>
                </c:pt>
                <c:pt idx="8">
                  <c:v>5849426</c:v>
                </c:pt>
                <c:pt idx="9">
                  <c:v>5819305</c:v>
                </c:pt>
                <c:pt idx="10">
                  <c:v>6083630</c:v>
                </c:pt>
                <c:pt idx="11">
                  <c:v>6061107</c:v>
                </c:pt>
              </c:numCache>
            </c:numRef>
          </c:val>
          <c:smooth val="0"/>
          <c:extLst>
            <c:ext xmlns:c16="http://schemas.microsoft.com/office/drawing/2014/chart" uri="{C3380CC4-5D6E-409C-BE32-E72D297353CC}">
              <c16:uniqueId val="{00000006-33C7-46CB-B966-083DF8DBCED2}"/>
            </c:ext>
          </c:extLst>
        </c:ser>
        <c:ser>
          <c:idx val="7"/>
          <c:order val="7"/>
          <c:tx>
            <c:strRef>
              <c:f>'Seasonality(Factory)'!$I$3</c:f>
              <c:strCache>
                <c:ptCount val="1"/>
                <c:pt idx="0">
                  <c:v>2018/2019</c:v>
                </c:pt>
              </c:strCache>
            </c:strRef>
          </c:tx>
          <c:spPr>
            <a:ln w="28575" cap="rnd">
              <a:solidFill>
                <a:schemeClr val="accent2">
                  <a:lumMod val="60000"/>
                </a:schemeClr>
              </a:solidFill>
              <a:round/>
            </a:ln>
            <a:effectLst/>
          </c:spPr>
          <c:marker>
            <c:symbol val="none"/>
          </c:marker>
          <c:cat>
            <c:strRef>
              <c:f>'Seasonality(Factory)'!$A$4:$A$15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'Seasonality(Factory)'!$I$4:$I$15</c:f>
              <c:numCache>
                <c:formatCode>General</c:formatCode>
                <c:ptCount val="12"/>
                <c:pt idx="0" formatCode="0">
                  <c:v>4402112.5</c:v>
                </c:pt>
                <c:pt idx="1">
                  <c:v>3423353.75</c:v>
                </c:pt>
                <c:pt idx="2" formatCode="0">
                  <c:v>4945901.25</c:v>
                </c:pt>
                <c:pt idx="3" formatCode="0">
                  <c:v>6225501.25</c:v>
                </c:pt>
                <c:pt idx="4" formatCode="0">
                  <c:v>9057438.75</c:v>
                </c:pt>
                <c:pt idx="5">
                  <c:v>6428760</c:v>
                </c:pt>
                <c:pt idx="6">
                  <c:v>7524520</c:v>
                </c:pt>
                <c:pt idx="7" formatCode="0">
                  <c:v>6638612.5</c:v>
                </c:pt>
                <c:pt idx="8" formatCode="0">
                  <c:v>5599997.5</c:v>
                </c:pt>
                <c:pt idx="9" formatCode="0">
                  <c:v>6039027.5</c:v>
                </c:pt>
                <c:pt idx="10" formatCode="0">
                  <c:v>5691577.5</c:v>
                </c:pt>
                <c:pt idx="11">
                  <c:v>5540280</c:v>
                </c:pt>
              </c:numCache>
            </c:numRef>
          </c:val>
          <c:smooth val="0"/>
          <c:extLst>
            <c:ext xmlns:c16="http://schemas.microsoft.com/office/drawing/2014/chart" uri="{C3380CC4-5D6E-409C-BE32-E72D297353CC}">
              <c16:uniqueId val="{00000007-33C7-46CB-B966-083DF8DBCED2}"/>
            </c:ext>
          </c:extLst>
        </c:ser>
        <c:ser>
          <c:idx val="8"/>
          <c:order val="8"/>
          <c:tx>
            <c:strRef>
              <c:f>'Seasonality(Factory)'!$J$3</c:f>
              <c:strCache>
                <c:ptCount val="1"/>
                <c:pt idx="0">
                  <c:v>2019/2020</c:v>
                </c:pt>
              </c:strCache>
            </c:strRef>
          </c:tx>
          <c:spPr>
            <a:ln w="28575" cap="rnd">
              <a:solidFill>
                <a:schemeClr val="accent3">
                  <a:lumMod val="60000"/>
                </a:schemeClr>
              </a:solidFill>
              <a:round/>
            </a:ln>
            <a:effectLst/>
          </c:spPr>
          <c:marker>
            <c:symbol val="none"/>
          </c:marker>
          <c:cat>
            <c:strRef>
              <c:f>'Seasonality(Factory)'!$A$4:$A$15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'Seasonality(Factory)'!$J$4:$J$15</c:f>
              <c:numCache>
                <c:formatCode>0</c:formatCode>
                <c:ptCount val="12"/>
                <c:pt idx="0">
                  <c:v>4318906.25</c:v>
                </c:pt>
                <c:pt idx="1">
                  <c:v>3417658.75</c:v>
                </c:pt>
                <c:pt idx="2">
                  <c:v>4615991.25</c:v>
                </c:pt>
                <c:pt idx="3">
                  <c:v>5820233.75</c:v>
                </c:pt>
                <c:pt idx="4">
                  <c:v>8667197.5</c:v>
                </c:pt>
                <c:pt idx="5" formatCode="General">
                  <c:v>6264890</c:v>
                </c:pt>
                <c:pt idx="6">
                  <c:v>7072543.75</c:v>
                </c:pt>
                <c:pt idx="7">
                  <c:v>6394492.5</c:v>
                </c:pt>
                <c:pt idx="8" formatCode="General">
                  <c:v>5608440</c:v>
                </c:pt>
                <c:pt idx="9">
                  <c:v>5668963.75</c:v>
                </c:pt>
                <c:pt idx="10">
                  <c:v>5412936.25</c:v>
                </c:pt>
                <c:pt idx="11">
                  <c:v>5262423.75</c:v>
                </c:pt>
              </c:numCache>
            </c:numRef>
          </c:val>
          <c:smooth val="0"/>
          <c:extLst>
            <c:ext xmlns:c16="http://schemas.microsoft.com/office/drawing/2014/chart" uri="{C3380CC4-5D6E-409C-BE32-E72D297353CC}">
              <c16:uniqueId val="{00000008-33C7-46CB-B966-083DF8DBCED2}"/>
            </c:ext>
          </c:extLst>
        </c:ser>
        <c:ser>
          <c:idx val="9"/>
          <c:order val="9"/>
          <c:tx>
            <c:strRef>
              <c:f>'Seasonality(Factory)'!$K$3</c:f>
              <c:strCache>
                <c:ptCount val="1"/>
                <c:pt idx="0">
                  <c:v>2020/2021</c:v>
                </c:pt>
              </c:strCache>
            </c:strRef>
          </c:tx>
          <c:spPr>
            <a:ln w="28575" cap="rnd">
              <a:solidFill>
                <a:schemeClr val="accent4">
                  <a:lumMod val="60000"/>
                </a:schemeClr>
              </a:solidFill>
              <a:round/>
            </a:ln>
            <a:effectLst/>
          </c:spPr>
          <c:marker>
            <c:symbol val="none"/>
          </c:marker>
          <c:cat>
            <c:strRef>
              <c:f>'Seasonality(Factory)'!$A$4:$A$15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'Seasonality(Factory)'!$K$4:$K$15</c:f>
              <c:numCache>
                <c:formatCode>0</c:formatCode>
                <c:ptCount val="12"/>
                <c:pt idx="0">
                  <c:v>5202917.5</c:v>
                </c:pt>
                <c:pt idx="1">
                  <c:v>3852076.25</c:v>
                </c:pt>
                <c:pt idx="2" formatCode="General">
                  <c:v>5449185</c:v>
                </c:pt>
                <c:pt idx="3">
                  <c:v>7011208.75</c:v>
                </c:pt>
                <c:pt idx="4" formatCode="General">
                  <c:v>10421355</c:v>
                </c:pt>
                <c:pt idx="5">
                  <c:v>7435627.5</c:v>
                </c:pt>
                <c:pt idx="6">
                  <c:v>8782737.5</c:v>
                </c:pt>
                <c:pt idx="7">
                  <c:v>7583222.5</c:v>
                </c:pt>
                <c:pt idx="8">
                  <c:v>6764773.75</c:v>
                </c:pt>
                <c:pt idx="9" formatCode="General">
                  <c:v>6784830</c:v>
                </c:pt>
                <c:pt idx="10">
                  <c:v>6514537.5</c:v>
                </c:pt>
                <c:pt idx="11">
                  <c:v>6507842.5</c:v>
                </c:pt>
              </c:numCache>
            </c:numRef>
          </c:val>
          <c:smooth val="0"/>
          <c:extLst>
            <c:ext xmlns:c16="http://schemas.microsoft.com/office/drawing/2014/chart" uri="{C3380CC4-5D6E-409C-BE32-E72D297353CC}">
              <c16:uniqueId val="{00000000-E063-46AF-B397-FAC3F94D5CB6}"/>
            </c:ext>
          </c:extLst>
        </c:ser>
        <c:ser>
          <c:idx val="10"/>
          <c:order val="10"/>
          <c:tx>
            <c:strRef>
              <c:f>'Seasonality(Factory)'!$L$3</c:f>
              <c:strCache>
                <c:ptCount val="1"/>
                <c:pt idx="0">
                  <c:v>2021/2022</c:v>
                </c:pt>
              </c:strCache>
            </c:strRef>
          </c:tx>
          <c:spPr>
            <a:ln w="28575" cap="rnd">
              <a:solidFill>
                <a:schemeClr val="accent5">
                  <a:lumMod val="60000"/>
                </a:schemeClr>
              </a:solidFill>
              <a:round/>
            </a:ln>
            <a:effectLst/>
          </c:spPr>
          <c:marker>
            <c:symbol val="none"/>
          </c:marker>
          <c:cat>
            <c:strRef>
              <c:f>'Seasonality(Factory)'!$A$4:$A$15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'Seasonality(Factory)'!$L$4:$L$15</c:f>
              <c:numCache>
                <c:formatCode>0</c:formatCode>
                <c:ptCount val="12"/>
                <c:pt idx="0">
                  <c:v>6596962.5</c:v>
                </c:pt>
                <c:pt idx="1">
                  <c:v>4714796.25</c:v>
                </c:pt>
                <c:pt idx="2" formatCode="General">
                  <c:v>7101465</c:v>
                </c:pt>
                <c:pt idx="3" formatCode="General">
                  <c:v>9634210</c:v>
                </c:pt>
                <c:pt idx="4" formatCode="General">
                  <c:v>13085723.75</c:v>
                </c:pt>
                <c:pt idx="5" formatCode="General">
                  <c:v>9858090</c:v>
                </c:pt>
                <c:pt idx="6" formatCode="General">
                  <c:v>11724085</c:v>
                </c:pt>
                <c:pt idx="7" formatCode="General">
                  <c:v>11981515</c:v>
                </c:pt>
                <c:pt idx="8">
                  <c:v>8670258.75</c:v>
                </c:pt>
                <c:pt idx="9">
                  <c:v>9252507.5</c:v>
                </c:pt>
                <c:pt idx="10" formatCode="General">
                  <c:v>10252670</c:v>
                </c:pt>
                <c:pt idx="11">
                  <c:v>8474908.75</c:v>
                </c:pt>
              </c:numCache>
            </c:numRef>
          </c:val>
          <c:smooth val="0"/>
          <c:extLst>
            <c:ext xmlns:c16="http://schemas.microsoft.com/office/drawing/2014/chart" uri="{C3380CC4-5D6E-409C-BE32-E72D297353CC}">
              <c16:uniqueId val="{00000001-E063-46AF-B397-FAC3F94D5CB6}"/>
            </c:ext>
          </c:extLst>
        </c:ser>
        <c:dLbls>
          <c:showLegendKey val="0"/>
          <c:showVal val="0"/>
          <c:showCatName val="0"/>
          <c:showSerName val="0"/>
          <c:showPercent val="0"/>
          <c:showBubbleSize val="0"/>
        </c:dLbls>
        <c:smooth val="0"/>
        <c:axId val="575565440"/>
        <c:axId val="575565768"/>
      </c:lineChart>
      <c:catAx>
        <c:axId val="57556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65768"/>
        <c:crosses val="autoZero"/>
        <c:auto val="1"/>
        <c:lblAlgn val="ctr"/>
        <c:lblOffset val="100"/>
        <c:noMultiLvlLbl val="0"/>
      </c:catAx>
      <c:valAx>
        <c:axId val="575565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65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latin typeface="Calibri"/>
                <a:ea typeface="Calibri"/>
                <a:cs typeface="Calibri"/>
              </a:defRPr>
            </a:pPr>
            <a:r>
              <a:rPr lang="en-CA"/>
              <a:t>Forecasting</a:t>
            </a:r>
          </a:p>
        </c:rich>
      </c:tx>
      <c:overlay val="0"/>
      <c:spPr>
        <a:effectLst/>
      </c:spPr>
    </c:title>
    <c:autoTitleDeleted val="0"/>
    <c:plotArea>
      <c:layout/>
      <c:lineChart>
        <c:grouping val="standard"/>
        <c:varyColors val="0"/>
        <c:ser>
          <c:idx val="0"/>
          <c:order val="0"/>
          <c:tx>
            <c:strRef>
              <c:f>'Exp Smooth with Trend(RD)'!$B$11</c:f>
              <c:strCache>
                <c:ptCount val="1"/>
                <c:pt idx="0">
                  <c:v>Demand</c:v>
                </c:pt>
              </c:strCache>
            </c:strRef>
          </c:tx>
          <c:val>
            <c:numRef>
              <c:f>'Exp Smooth with Trend(RD)'!$B$12:$B$22</c:f>
              <c:numCache>
                <c:formatCode>General</c:formatCode>
                <c:ptCount val="11"/>
                <c:pt idx="0">
                  <c:v>3868692</c:v>
                </c:pt>
                <c:pt idx="1">
                  <c:v>4919666</c:v>
                </c:pt>
                <c:pt idx="2">
                  <c:v>4604850</c:v>
                </c:pt>
                <c:pt idx="3">
                  <c:v>4715571</c:v>
                </c:pt>
                <c:pt idx="4">
                  <c:v>4574723</c:v>
                </c:pt>
                <c:pt idx="5">
                  <c:v>5554325</c:v>
                </c:pt>
                <c:pt idx="6">
                  <c:v>6343782</c:v>
                </c:pt>
                <c:pt idx="7">
                  <c:v>6183747.5</c:v>
                </c:pt>
                <c:pt idx="8">
                  <c:v>5927370</c:v>
                </c:pt>
                <c:pt idx="9">
                  <c:v>7361302.5</c:v>
                </c:pt>
                <c:pt idx="10">
                  <c:v>9129937.5</c:v>
                </c:pt>
              </c:numCache>
            </c:numRef>
          </c:val>
          <c:smooth val="0"/>
          <c:extLst>
            <c:ext xmlns:c16="http://schemas.microsoft.com/office/drawing/2014/chart" uri="{C3380CC4-5D6E-409C-BE32-E72D297353CC}">
              <c16:uniqueId val="{00000000-9F60-4687-8A9C-C8D06850338B}"/>
            </c:ext>
          </c:extLst>
        </c:ser>
        <c:ser>
          <c:idx val="2"/>
          <c:order val="1"/>
          <c:tx>
            <c:strRef>
              <c:f>'Exp Smooth with Trend(RD)'!$D$11</c:f>
              <c:strCache>
                <c:ptCount val="1"/>
                <c:pt idx="0">
                  <c:v>Smoothed Forecast, Ft</c:v>
                </c:pt>
              </c:strCache>
            </c:strRef>
          </c:tx>
          <c:val>
            <c:numRef>
              <c:f>'Exp Smooth with Trend(RD)'!$D$12:$D$22</c:f>
              <c:numCache>
                <c:formatCode>General</c:formatCode>
                <c:ptCount val="11"/>
                <c:pt idx="0">
                  <c:v>5.651781576112319E-6</c:v>
                </c:pt>
                <c:pt idx="1">
                  <c:v>3868692</c:v>
                </c:pt>
                <c:pt idx="2">
                  <c:v>4919666</c:v>
                </c:pt>
                <c:pt idx="3">
                  <c:v>4604850</c:v>
                </c:pt>
                <c:pt idx="4">
                  <c:v>4715571</c:v>
                </c:pt>
                <c:pt idx="5">
                  <c:v>4574723</c:v>
                </c:pt>
                <c:pt idx="6">
                  <c:v>5554325</c:v>
                </c:pt>
                <c:pt idx="7">
                  <c:v>6343782</c:v>
                </c:pt>
                <c:pt idx="8">
                  <c:v>6183747.5</c:v>
                </c:pt>
                <c:pt idx="9">
                  <c:v>5927370</c:v>
                </c:pt>
                <c:pt idx="10">
                  <c:v>7361302.5</c:v>
                </c:pt>
              </c:numCache>
            </c:numRef>
          </c:val>
          <c:smooth val="0"/>
          <c:extLst>
            <c:ext xmlns:c16="http://schemas.microsoft.com/office/drawing/2014/chart" uri="{C3380CC4-5D6E-409C-BE32-E72D297353CC}">
              <c16:uniqueId val="{00000001-9F60-4687-8A9C-C8D06850338B}"/>
            </c:ext>
          </c:extLst>
        </c:ser>
        <c:ser>
          <c:idx val="4"/>
          <c:order val="2"/>
          <c:tx>
            <c:strRef>
              <c:f>'Exp Smooth with Trend(RD)'!$F$11</c:f>
              <c:strCache>
                <c:ptCount val="1"/>
                <c:pt idx="0">
                  <c:v>Forecast Including Trend, FITt</c:v>
                </c:pt>
              </c:strCache>
            </c:strRef>
          </c:tx>
          <c:val>
            <c:numRef>
              <c:f>'Exp Smooth with Trend(RD)'!$F$12:$F$22</c:f>
              <c:numCache>
                <c:formatCode>General</c:formatCode>
                <c:ptCount val="11"/>
                <c:pt idx="0">
                  <c:v>2.3928563673253113E-3</c:v>
                </c:pt>
                <c:pt idx="1">
                  <c:v>3966366.5576139744</c:v>
                </c:pt>
                <c:pt idx="2">
                  <c:v>5041408.9246720327</c:v>
                </c:pt>
                <c:pt idx="3">
                  <c:v>4715570.9309790768</c:v>
                </c:pt>
                <c:pt idx="4">
                  <c:v>4826291.9327216782</c:v>
                </c:pt>
                <c:pt idx="5">
                  <c:v>4679092.4620882804</c:v>
                </c:pt>
                <c:pt idx="6">
                  <c:v>5680791.8399393475</c:v>
                </c:pt>
                <c:pt idx="7">
                  <c:v>6486987.641850614</c:v>
                </c:pt>
                <c:pt idx="8">
                  <c:v>6319297.1056501409</c:v>
                </c:pt>
                <c:pt idx="9">
                  <c:v>6053024.450970117</c:v>
                </c:pt>
                <c:pt idx="10">
                  <c:v>7519987.617828832</c:v>
                </c:pt>
              </c:numCache>
            </c:numRef>
          </c:val>
          <c:smooth val="0"/>
          <c:extLst>
            <c:ext xmlns:c16="http://schemas.microsoft.com/office/drawing/2014/chart" uri="{C3380CC4-5D6E-409C-BE32-E72D297353CC}">
              <c16:uniqueId val="{00000002-9F60-4687-8A9C-C8D06850338B}"/>
            </c:ext>
          </c:extLst>
        </c:ser>
        <c:dLbls>
          <c:showLegendKey val="0"/>
          <c:showVal val="0"/>
          <c:showCatName val="0"/>
          <c:showSerName val="0"/>
          <c:showPercent val="0"/>
          <c:showBubbleSize val="0"/>
        </c:dLbls>
        <c:marker val="1"/>
        <c:smooth val="0"/>
        <c:axId val="1132950208"/>
        <c:axId val="1132948128"/>
      </c:lineChart>
      <c:catAx>
        <c:axId val="1132950208"/>
        <c:scaling>
          <c:orientation val="minMax"/>
        </c:scaling>
        <c:delete val="0"/>
        <c:axPos val="b"/>
        <c:title>
          <c:tx>
            <c:rich>
              <a:bodyPr/>
              <a:lstStyle/>
              <a:p>
                <a:pPr>
                  <a:defRPr/>
                </a:pPr>
                <a:r>
                  <a:rPr lang="en-CA"/>
                  <a:t>Time</a:t>
                </a:r>
              </a:p>
            </c:rich>
          </c:tx>
          <c:overlay val="0"/>
        </c:title>
        <c:majorTickMark val="out"/>
        <c:minorTickMark val="none"/>
        <c:tickLblPos val="nextTo"/>
        <c:crossAx val="1132948128"/>
        <c:crosses val="autoZero"/>
        <c:auto val="1"/>
        <c:lblAlgn val="ctr"/>
        <c:lblOffset val="100"/>
        <c:noMultiLvlLbl val="0"/>
      </c:catAx>
      <c:valAx>
        <c:axId val="1132948128"/>
        <c:scaling>
          <c:orientation val="minMax"/>
        </c:scaling>
        <c:delete val="0"/>
        <c:axPos val="l"/>
        <c:title>
          <c:tx>
            <c:rich>
              <a:bodyPr/>
              <a:lstStyle/>
              <a:p>
                <a:pPr>
                  <a:defRPr/>
                </a:pPr>
                <a:r>
                  <a:rPr lang="en-CA"/>
                  <a:t>Value</a:t>
                </a:r>
              </a:p>
            </c:rich>
          </c:tx>
          <c:overlay val="0"/>
        </c:title>
        <c:numFmt formatCode="General" sourceLinked="1"/>
        <c:majorTickMark val="out"/>
        <c:minorTickMark val="none"/>
        <c:tickLblPos val="nextTo"/>
        <c:crossAx val="1132950208"/>
        <c:crosses val="autoZero"/>
        <c:crossBetween val="midCat"/>
      </c:valAx>
      <c:spPr>
        <a:gradFill flip="none" rotWithShape="1">
          <a:gsLst>
            <a:gs pos="0">
              <a:srgbClr val="9AB5E4"/>
            </a:gs>
            <a:gs pos="100000">
              <a:srgbClr val="FFFFFF"/>
            </a:gs>
          </a:gsLst>
          <a:lin ang="5400000" scaled="1"/>
          <a:tileRect/>
        </a:gradFill>
      </c:spPr>
    </c:plotArea>
    <c:legend>
      <c:legendPos val="b"/>
      <c:overlay val="0"/>
    </c:legend>
    <c:plotVisOnly val="1"/>
    <c:dispBlanksAs val="gap"/>
    <c:showDLblsOverMax val="0"/>
  </c:chart>
  <c:spPr>
    <a:effectLst/>
  </c:spPr>
  <c:txPr>
    <a:bodyPr/>
    <a:lstStyle/>
    <a:p>
      <a:pPr>
        <a:defRPr sz="1000" b="0" i="0" u="none" strike="noStrike" baseline="0">
          <a:latin typeface="Calibri"/>
          <a:ea typeface="Calibri"/>
          <a:cs typeface="Calibri"/>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646264929313453E-2"/>
          <c:y val="0.16994272623138604"/>
          <c:w val="0.89248120728087854"/>
          <c:h val="0.72376509637326258"/>
        </c:manualLayout>
      </c:layout>
      <c:lineChart>
        <c:grouping val="standard"/>
        <c:varyColors val="0"/>
        <c:ser>
          <c:idx val="0"/>
          <c:order val="0"/>
          <c:tx>
            <c:strRef>
              <c:f>'Seasonality(VID)'!$P$3</c:f>
              <c:strCache>
                <c:ptCount val="1"/>
                <c:pt idx="0">
                  <c:v>SI</c:v>
                </c:pt>
              </c:strCache>
            </c:strRef>
          </c:tx>
          <c:spPr>
            <a:ln w="28575" cap="rnd">
              <a:solidFill>
                <a:schemeClr val="accent1"/>
              </a:solidFill>
              <a:round/>
            </a:ln>
            <a:effectLst/>
          </c:spPr>
          <c:marker>
            <c:symbol val="none"/>
          </c:marker>
          <c:cat>
            <c:strRef>
              <c:f>'Seasonality(VID)'!$A$4:$A$15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'Seasonality(VID)'!$P$4:$P$15</c:f>
              <c:numCache>
                <c:formatCode>General</c:formatCode>
                <c:ptCount val="12"/>
                <c:pt idx="0">
                  <c:v>0.74329043704927988</c:v>
                </c:pt>
                <c:pt idx="1">
                  <c:v>0.57461844787672778</c:v>
                </c:pt>
                <c:pt idx="2">
                  <c:v>0.78463308748142147</c:v>
                </c:pt>
                <c:pt idx="3">
                  <c:v>0.94837064517275527</c:v>
                </c:pt>
                <c:pt idx="4">
                  <c:v>1.6202896929411117</c:v>
                </c:pt>
                <c:pt idx="5">
                  <c:v>1.1320296380004491</c:v>
                </c:pt>
                <c:pt idx="6">
                  <c:v>1.2544017335830158</c:v>
                </c:pt>
                <c:pt idx="7">
                  <c:v>1.1153315937443644</c:v>
                </c:pt>
                <c:pt idx="8">
                  <c:v>0.96744483362035572</c:v>
                </c:pt>
                <c:pt idx="9">
                  <c:v>1.0366935829968877</c:v>
                </c:pt>
                <c:pt idx="10">
                  <c:v>0.9349473644345494</c:v>
                </c:pt>
                <c:pt idx="11">
                  <c:v>0.88794894309908023</c:v>
                </c:pt>
              </c:numCache>
            </c:numRef>
          </c:val>
          <c:smooth val="0"/>
          <c:extLst>
            <c:ext xmlns:c16="http://schemas.microsoft.com/office/drawing/2014/chart" uri="{C3380CC4-5D6E-409C-BE32-E72D297353CC}">
              <c16:uniqueId val="{00000000-C502-4D38-8946-56ED57F70986}"/>
            </c:ext>
          </c:extLst>
        </c:ser>
        <c:dLbls>
          <c:showLegendKey val="0"/>
          <c:showVal val="0"/>
          <c:showCatName val="0"/>
          <c:showSerName val="0"/>
          <c:showPercent val="0"/>
          <c:showBubbleSize val="0"/>
        </c:dLbls>
        <c:smooth val="0"/>
        <c:axId val="1026666655"/>
        <c:axId val="957463983"/>
      </c:lineChart>
      <c:catAx>
        <c:axId val="102666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463983"/>
        <c:crosses val="autoZero"/>
        <c:auto val="1"/>
        <c:lblAlgn val="ctr"/>
        <c:lblOffset val="100"/>
        <c:noMultiLvlLbl val="0"/>
      </c:catAx>
      <c:valAx>
        <c:axId val="95746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666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25536240337107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402646544181978"/>
          <c:y val="0.13467592592592592"/>
          <c:w val="0.86486351706036746"/>
          <c:h val="0.54380322251385238"/>
        </c:manualLayout>
      </c:layout>
      <c:lineChart>
        <c:grouping val="standard"/>
        <c:varyColors val="0"/>
        <c:ser>
          <c:idx val="0"/>
          <c:order val="0"/>
          <c:tx>
            <c:strRef>
              <c:f>'Seasonality(VID)'!$B$3</c:f>
              <c:strCache>
                <c:ptCount val="1"/>
                <c:pt idx="0">
                  <c:v>2011/2012</c:v>
                </c:pt>
              </c:strCache>
            </c:strRef>
          </c:tx>
          <c:spPr>
            <a:ln w="28575" cap="rnd">
              <a:solidFill>
                <a:schemeClr val="accent1"/>
              </a:solidFill>
              <a:round/>
            </a:ln>
            <a:effectLst/>
          </c:spPr>
          <c:marker>
            <c:symbol val="none"/>
          </c:marker>
          <c:cat>
            <c:strRef>
              <c:f>'Seasonality(VID)'!$A$4:$A$15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'Seasonality(VID)'!$B$4:$B$15</c:f>
              <c:numCache>
                <c:formatCode>General</c:formatCode>
                <c:ptCount val="12"/>
                <c:pt idx="0">
                  <c:v>533278</c:v>
                </c:pt>
                <c:pt idx="1">
                  <c:v>476817</c:v>
                </c:pt>
                <c:pt idx="2">
                  <c:v>577480</c:v>
                </c:pt>
                <c:pt idx="3">
                  <c:v>776922</c:v>
                </c:pt>
                <c:pt idx="4">
                  <c:v>1154455</c:v>
                </c:pt>
                <c:pt idx="5">
                  <c:v>829521</c:v>
                </c:pt>
                <c:pt idx="6">
                  <c:v>924179</c:v>
                </c:pt>
                <c:pt idx="7">
                  <c:v>840084</c:v>
                </c:pt>
                <c:pt idx="8">
                  <c:v>708685</c:v>
                </c:pt>
                <c:pt idx="9">
                  <c:v>763117</c:v>
                </c:pt>
                <c:pt idx="10">
                  <c:v>696675</c:v>
                </c:pt>
                <c:pt idx="11">
                  <c:v>671407</c:v>
                </c:pt>
              </c:numCache>
            </c:numRef>
          </c:val>
          <c:smooth val="0"/>
          <c:extLst>
            <c:ext xmlns:c16="http://schemas.microsoft.com/office/drawing/2014/chart" uri="{C3380CC4-5D6E-409C-BE32-E72D297353CC}">
              <c16:uniqueId val="{00000000-05F7-4D9D-A5CD-C74E9472EF92}"/>
            </c:ext>
          </c:extLst>
        </c:ser>
        <c:ser>
          <c:idx val="1"/>
          <c:order val="1"/>
          <c:tx>
            <c:strRef>
              <c:f>'Seasonality(VID)'!$C$3</c:f>
              <c:strCache>
                <c:ptCount val="1"/>
                <c:pt idx="0">
                  <c:v>2012/2013</c:v>
                </c:pt>
              </c:strCache>
            </c:strRef>
          </c:tx>
          <c:spPr>
            <a:ln w="28575" cap="rnd">
              <a:solidFill>
                <a:schemeClr val="accent2"/>
              </a:solidFill>
              <a:round/>
            </a:ln>
            <a:effectLst/>
          </c:spPr>
          <c:marker>
            <c:symbol val="none"/>
          </c:marker>
          <c:cat>
            <c:strRef>
              <c:f>'Seasonality(VID)'!$A$4:$A$15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'Seasonality(VID)'!$C$4:$C$15</c:f>
              <c:numCache>
                <c:formatCode>General</c:formatCode>
                <c:ptCount val="12"/>
                <c:pt idx="0">
                  <c:v>728335</c:v>
                </c:pt>
                <c:pt idx="1">
                  <c:v>509736</c:v>
                </c:pt>
                <c:pt idx="2">
                  <c:v>729070</c:v>
                </c:pt>
                <c:pt idx="3">
                  <c:v>856047</c:v>
                </c:pt>
                <c:pt idx="4">
                  <c:v>1490556</c:v>
                </c:pt>
                <c:pt idx="5">
                  <c:v>1026635</c:v>
                </c:pt>
                <c:pt idx="6">
                  <c:v>1073073</c:v>
                </c:pt>
                <c:pt idx="7">
                  <c:v>1004807</c:v>
                </c:pt>
                <c:pt idx="8">
                  <c:v>947158</c:v>
                </c:pt>
                <c:pt idx="9">
                  <c:v>1017093</c:v>
                </c:pt>
                <c:pt idx="10">
                  <c:v>860841</c:v>
                </c:pt>
                <c:pt idx="11">
                  <c:v>867122</c:v>
                </c:pt>
              </c:numCache>
            </c:numRef>
          </c:val>
          <c:smooth val="0"/>
          <c:extLst>
            <c:ext xmlns:c16="http://schemas.microsoft.com/office/drawing/2014/chart" uri="{C3380CC4-5D6E-409C-BE32-E72D297353CC}">
              <c16:uniqueId val="{00000001-05F7-4D9D-A5CD-C74E9472EF92}"/>
            </c:ext>
          </c:extLst>
        </c:ser>
        <c:ser>
          <c:idx val="2"/>
          <c:order val="2"/>
          <c:tx>
            <c:strRef>
              <c:f>'Seasonality(VID)'!$D$3</c:f>
              <c:strCache>
                <c:ptCount val="1"/>
                <c:pt idx="0">
                  <c:v>2013/2014</c:v>
                </c:pt>
              </c:strCache>
            </c:strRef>
          </c:tx>
          <c:spPr>
            <a:ln w="28575" cap="rnd">
              <a:solidFill>
                <a:schemeClr val="accent3"/>
              </a:solidFill>
              <a:round/>
            </a:ln>
            <a:effectLst/>
          </c:spPr>
          <c:marker>
            <c:symbol val="none"/>
          </c:marker>
          <c:cat>
            <c:strRef>
              <c:f>'Seasonality(VID)'!$A$4:$A$15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'Seasonality(VID)'!$D$4:$D$15</c:f>
              <c:numCache>
                <c:formatCode>General</c:formatCode>
                <c:ptCount val="12"/>
                <c:pt idx="0">
                  <c:v>638558</c:v>
                </c:pt>
                <c:pt idx="1">
                  <c:v>542563</c:v>
                </c:pt>
                <c:pt idx="2">
                  <c:v>748559</c:v>
                </c:pt>
                <c:pt idx="3">
                  <c:v>850088</c:v>
                </c:pt>
                <c:pt idx="4">
                  <c:v>1364637</c:v>
                </c:pt>
                <c:pt idx="5">
                  <c:v>1040515</c:v>
                </c:pt>
                <c:pt idx="6">
                  <c:v>1171186</c:v>
                </c:pt>
                <c:pt idx="7">
                  <c:v>1094334</c:v>
                </c:pt>
                <c:pt idx="8">
                  <c:v>821366</c:v>
                </c:pt>
                <c:pt idx="9">
                  <c:v>908109</c:v>
                </c:pt>
                <c:pt idx="10">
                  <c:v>787242</c:v>
                </c:pt>
                <c:pt idx="11">
                  <c:v>754124</c:v>
                </c:pt>
              </c:numCache>
            </c:numRef>
          </c:val>
          <c:smooth val="0"/>
          <c:extLst>
            <c:ext xmlns:c16="http://schemas.microsoft.com/office/drawing/2014/chart" uri="{C3380CC4-5D6E-409C-BE32-E72D297353CC}">
              <c16:uniqueId val="{00000002-05F7-4D9D-A5CD-C74E9472EF92}"/>
            </c:ext>
          </c:extLst>
        </c:ser>
        <c:ser>
          <c:idx val="3"/>
          <c:order val="3"/>
          <c:tx>
            <c:strRef>
              <c:f>'Seasonality(VID)'!$E$3</c:f>
              <c:strCache>
                <c:ptCount val="1"/>
                <c:pt idx="0">
                  <c:v>2014/2015</c:v>
                </c:pt>
              </c:strCache>
            </c:strRef>
          </c:tx>
          <c:spPr>
            <a:ln w="28575" cap="rnd">
              <a:solidFill>
                <a:schemeClr val="accent4"/>
              </a:solidFill>
              <a:round/>
            </a:ln>
            <a:effectLst/>
          </c:spPr>
          <c:marker>
            <c:symbol val="none"/>
          </c:marker>
          <c:cat>
            <c:strRef>
              <c:f>'Seasonality(VID)'!$A$4:$A$15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'Seasonality(VID)'!$E$4:$E$15</c:f>
              <c:numCache>
                <c:formatCode>General</c:formatCode>
                <c:ptCount val="12"/>
                <c:pt idx="0">
                  <c:v>634600</c:v>
                </c:pt>
                <c:pt idx="1">
                  <c:v>589236</c:v>
                </c:pt>
                <c:pt idx="2">
                  <c:v>721851</c:v>
                </c:pt>
                <c:pt idx="3">
                  <c:v>963308</c:v>
                </c:pt>
                <c:pt idx="4">
                  <c:v>1497698</c:v>
                </c:pt>
                <c:pt idx="5">
                  <c:v>1076242</c:v>
                </c:pt>
                <c:pt idx="6">
                  <c:v>1073541</c:v>
                </c:pt>
                <c:pt idx="7">
                  <c:v>1010736</c:v>
                </c:pt>
                <c:pt idx="8">
                  <c:v>839438</c:v>
                </c:pt>
                <c:pt idx="9">
                  <c:v>924186</c:v>
                </c:pt>
                <c:pt idx="10">
                  <c:v>941544</c:v>
                </c:pt>
                <c:pt idx="11">
                  <c:v>779907</c:v>
                </c:pt>
              </c:numCache>
            </c:numRef>
          </c:val>
          <c:smooth val="0"/>
          <c:extLst>
            <c:ext xmlns:c16="http://schemas.microsoft.com/office/drawing/2014/chart" uri="{C3380CC4-5D6E-409C-BE32-E72D297353CC}">
              <c16:uniqueId val="{00000003-05F7-4D9D-A5CD-C74E9472EF92}"/>
            </c:ext>
          </c:extLst>
        </c:ser>
        <c:ser>
          <c:idx val="4"/>
          <c:order val="4"/>
          <c:tx>
            <c:strRef>
              <c:f>'Seasonality(VID)'!$F$3</c:f>
              <c:strCache>
                <c:ptCount val="1"/>
                <c:pt idx="0">
                  <c:v>2015/2016</c:v>
                </c:pt>
              </c:strCache>
            </c:strRef>
          </c:tx>
          <c:spPr>
            <a:ln w="28575" cap="rnd">
              <a:solidFill>
                <a:schemeClr val="accent5"/>
              </a:solidFill>
              <a:round/>
            </a:ln>
            <a:effectLst/>
          </c:spPr>
          <c:marker>
            <c:symbol val="none"/>
          </c:marker>
          <c:cat>
            <c:strRef>
              <c:f>'Seasonality(VID)'!$A$4:$A$15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'Seasonality(VID)'!$F$4:$F$15</c:f>
              <c:numCache>
                <c:formatCode>General</c:formatCode>
                <c:ptCount val="12"/>
                <c:pt idx="0" formatCode="_-* #,##0_-;\-* #,##0_-;_-* &quot;-&quot;??_-;_-@_-">
                  <c:v>673469</c:v>
                </c:pt>
                <c:pt idx="1">
                  <c:v>555676</c:v>
                </c:pt>
                <c:pt idx="2">
                  <c:v>733881</c:v>
                </c:pt>
                <c:pt idx="3">
                  <c:v>878600</c:v>
                </c:pt>
                <c:pt idx="4">
                  <c:v>1411292</c:v>
                </c:pt>
                <c:pt idx="5">
                  <c:v>981299</c:v>
                </c:pt>
                <c:pt idx="6">
                  <c:v>1213568</c:v>
                </c:pt>
                <c:pt idx="7">
                  <c:v>929529</c:v>
                </c:pt>
                <c:pt idx="8">
                  <c:v>771758</c:v>
                </c:pt>
                <c:pt idx="9">
                  <c:v>931002</c:v>
                </c:pt>
                <c:pt idx="10">
                  <c:v>849943</c:v>
                </c:pt>
                <c:pt idx="11">
                  <c:v>836775</c:v>
                </c:pt>
              </c:numCache>
            </c:numRef>
          </c:val>
          <c:smooth val="0"/>
          <c:extLst>
            <c:ext xmlns:c16="http://schemas.microsoft.com/office/drawing/2014/chart" uri="{C3380CC4-5D6E-409C-BE32-E72D297353CC}">
              <c16:uniqueId val="{00000004-05F7-4D9D-A5CD-C74E9472EF92}"/>
            </c:ext>
          </c:extLst>
        </c:ser>
        <c:ser>
          <c:idx val="5"/>
          <c:order val="5"/>
          <c:tx>
            <c:strRef>
              <c:f>'Seasonality(VID)'!$G$3</c:f>
              <c:strCache>
                <c:ptCount val="1"/>
                <c:pt idx="0">
                  <c:v>2016/2017</c:v>
                </c:pt>
              </c:strCache>
            </c:strRef>
          </c:tx>
          <c:spPr>
            <a:ln w="28575" cap="rnd">
              <a:solidFill>
                <a:schemeClr val="accent6"/>
              </a:solidFill>
              <a:round/>
            </a:ln>
            <a:effectLst/>
          </c:spPr>
          <c:marker>
            <c:symbol val="none"/>
          </c:marker>
          <c:cat>
            <c:strRef>
              <c:f>'Seasonality(VID)'!$A$4:$A$15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'Seasonality(VID)'!$G$4:$G$15</c:f>
              <c:numCache>
                <c:formatCode>General</c:formatCode>
                <c:ptCount val="12"/>
                <c:pt idx="0">
                  <c:v>898660</c:v>
                </c:pt>
                <c:pt idx="1">
                  <c:v>560709</c:v>
                </c:pt>
                <c:pt idx="2">
                  <c:v>863333</c:v>
                </c:pt>
                <c:pt idx="3">
                  <c:v>1027963</c:v>
                </c:pt>
                <c:pt idx="4">
                  <c:v>1699234</c:v>
                </c:pt>
                <c:pt idx="5">
                  <c:v>1139565</c:v>
                </c:pt>
                <c:pt idx="6">
                  <c:v>1304632</c:v>
                </c:pt>
                <c:pt idx="7">
                  <c:v>1061076</c:v>
                </c:pt>
                <c:pt idx="8">
                  <c:v>1037855</c:v>
                </c:pt>
                <c:pt idx="9">
                  <c:v>1097286</c:v>
                </c:pt>
                <c:pt idx="10">
                  <c:v>965488</c:v>
                </c:pt>
                <c:pt idx="11">
                  <c:v>921213</c:v>
                </c:pt>
              </c:numCache>
            </c:numRef>
          </c:val>
          <c:smooth val="0"/>
          <c:extLst>
            <c:ext xmlns:c16="http://schemas.microsoft.com/office/drawing/2014/chart" uri="{C3380CC4-5D6E-409C-BE32-E72D297353CC}">
              <c16:uniqueId val="{00000005-05F7-4D9D-A5CD-C74E9472EF92}"/>
            </c:ext>
          </c:extLst>
        </c:ser>
        <c:ser>
          <c:idx val="6"/>
          <c:order val="6"/>
          <c:tx>
            <c:strRef>
              <c:f>'Seasonality(VID)'!$H$3</c:f>
              <c:strCache>
                <c:ptCount val="1"/>
                <c:pt idx="0">
                  <c:v>2017/2018</c:v>
                </c:pt>
              </c:strCache>
            </c:strRef>
          </c:tx>
          <c:spPr>
            <a:ln w="28575" cap="rnd">
              <a:solidFill>
                <a:schemeClr val="accent1">
                  <a:lumMod val="60000"/>
                </a:schemeClr>
              </a:solidFill>
              <a:round/>
            </a:ln>
            <a:effectLst/>
          </c:spPr>
          <c:marker>
            <c:symbol val="none"/>
          </c:marker>
          <c:cat>
            <c:strRef>
              <c:f>'Seasonality(VID)'!$A$4:$A$15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'Seasonality(VID)'!$H$4:$H$15</c:f>
              <c:numCache>
                <c:formatCode>General</c:formatCode>
                <c:ptCount val="12"/>
                <c:pt idx="0">
                  <c:v>815331</c:v>
                </c:pt>
                <c:pt idx="1">
                  <c:v>637651</c:v>
                </c:pt>
                <c:pt idx="2">
                  <c:v>1103610</c:v>
                </c:pt>
                <c:pt idx="3">
                  <c:v>1318331</c:v>
                </c:pt>
                <c:pt idx="4">
                  <c:v>2151393</c:v>
                </c:pt>
                <c:pt idx="5">
                  <c:v>1400149</c:v>
                </c:pt>
                <c:pt idx="6">
                  <c:v>1477761</c:v>
                </c:pt>
                <c:pt idx="7">
                  <c:v>1588164</c:v>
                </c:pt>
                <c:pt idx="8">
                  <c:v>1184496</c:v>
                </c:pt>
                <c:pt idx="9">
                  <c:v>1157795</c:v>
                </c:pt>
                <c:pt idx="10">
                  <c:v>1053813</c:v>
                </c:pt>
                <c:pt idx="11">
                  <c:v>1154752</c:v>
                </c:pt>
              </c:numCache>
            </c:numRef>
          </c:val>
          <c:smooth val="0"/>
          <c:extLst>
            <c:ext xmlns:c16="http://schemas.microsoft.com/office/drawing/2014/chart" uri="{C3380CC4-5D6E-409C-BE32-E72D297353CC}">
              <c16:uniqueId val="{00000006-05F7-4D9D-A5CD-C74E9472EF92}"/>
            </c:ext>
          </c:extLst>
        </c:ser>
        <c:ser>
          <c:idx val="7"/>
          <c:order val="7"/>
          <c:tx>
            <c:strRef>
              <c:f>'Seasonality(VID)'!$I$3</c:f>
              <c:strCache>
                <c:ptCount val="1"/>
                <c:pt idx="0">
                  <c:v>2018/2019</c:v>
                </c:pt>
              </c:strCache>
            </c:strRef>
          </c:tx>
          <c:spPr>
            <a:ln w="28575" cap="rnd">
              <a:solidFill>
                <a:schemeClr val="accent2">
                  <a:lumMod val="60000"/>
                </a:schemeClr>
              </a:solidFill>
              <a:round/>
            </a:ln>
            <a:effectLst/>
          </c:spPr>
          <c:marker>
            <c:symbol val="none"/>
          </c:marker>
          <c:cat>
            <c:strRef>
              <c:f>'Seasonality(VID)'!$A$4:$A$15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'Seasonality(VID)'!$I$4:$I$15</c:f>
              <c:numCache>
                <c:formatCode>General</c:formatCode>
                <c:ptCount val="12"/>
                <c:pt idx="0" formatCode="0">
                  <c:v>872760</c:v>
                </c:pt>
                <c:pt idx="1">
                  <c:v>687717.5</c:v>
                </c:pt>
                <c:pt idx="2" formatCode="0">
                  <c:v>960361.25</c:v>
                </c:pt>
                <c:pt idx="3" formatCode="0">
                  <c:v>1146525</c:v>
                </c:pt>
                <c:pt idx="4" formatCode="0">
                  <c:v>1796843.75</c:v>
                </c:pt>
                <c:pt idx="5">
                  <c:v>1284626.25</c:v>
                </c:pt>
                <c:pt idx="6">
                  <c:v>1505291.25</c:v>
                </c:pt>
                <c:pt idx="7" formatCode="0">
                  <c:v>1183427.5</c:v>
                </c:pt>
                <c:pt idx="8" formatCode="0">
                  <c:v>1020506.25</c:v>
                </c:pt>
                <c:pt idx="9" formatCode="0">
                  <c:v>1178570</c:v>
                </c:pt>
                <c:pt idx="10" formatCode="0">
                  <c:v>1037078.75</c:v>
                </c:pt>
                <c:pt idx="11">
                  <c:v>1035813.75</c:v>
                </c:pt>
              </c:numCache>
            </c:numRef>
          </c:val>
          <c:smooth val="0"/>
          <c:extLst>
            <c:ext xmlns:c16="http://schemas.microsoft.com/office/drawing/2014/chart" uri="{C3380CC4-5D6E-409C-BE32-E72D297353CC}">
              <c16:uniqueId val="{00000007-05F7-4D9D-A5CD-C74E9472EF92}"/>
            </c:ext>
          </c:extLst>
        </c:ser>
        <c:ser>
          <c:idx val="8"/>
          <c:order val="8"/>
          <c:tx>
            <c:strRef>
              <c:f>'Seasonality(VID)'!$J$3</c:f>
              <c:strCache>
                <c:ptCount val="1"/>
                <c:pt idx="0">
                  <c:v>2019/2020</c:v>
                </c:pt>
              </c:strCache>
            </c:strRef>
          </c:tx>
          <c:spPr>
            <a:ln w="28575" cap="rnd">
              <a:solidFill>
                <a:schemeClr val="accent3">
                  <a:lumMod val="60000"/>
                </a:schemeClr>
              </a:solidFill>
              <a:round/>
            </a:ln>
            <a:effectLst/>
          </c:spPr>
          <c:marker>
            <c:symbol val="none"/>
          </c:marker>
          <c:cat>
            <c:strRef>
              <c:f>'Seasonality(VID)'!$A$4:$A$15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'Seasonality(VID)'!$J$4:$J$15</c:f>
              <c:numCache>
                <c:formatCode>0</c:formatCode>
                <c:ptCount val="12"/>
                <c:pt idx="0">
                  <c:v>856473.75</c:v>
                </c:pt>
                <c:pt idx="1">
                  <c:v>687717.5</c:v>
                </c:pt>
                <c:pt idx="2">
                  <c:v>968107.5</c:v>
                </c:pt>
                <c:pt idx="3">
                  <c:v>1081091.25</c:v>
                </c:pt>
                <c:pt idx="4">
                  <c:v>1676637.5</c:v>
                </c:pt>
                <c:pt idx="5" formatCode="General">
                  <c:v>1273026.25</c:v>
                </c:pt>
                <c:pt idx="6">
                  <c:v>1430260</c:v>
                </c:pt>
                <c:pt idx="7">
                  <c:v>1158410</c:v>
                </c:pt>
                <c:pt idx="8" formatCode="General">
                  <c:v>1105548.75</c:v>
                </c:pt>
                <c:pt idx="9">
                  <c:v>1107258.75</c:v>
                </c:pt>
                <c:pt idx="10">
                  <c:v>1045011.25</c:v>
                </c:pt>
                <c:pt idx="11">
                  <c:v>1031028.75</c:v>
                </c:pt>
              </c:numCache>
            </c:numRef>
          </c:val>
          <c:smooth val="0"/>
          <c:extLst>
            <c:ext xmlns:c16="http://schemas.microsoft.com/office/drawing/2014/chart" uri="{C3380CC4-5D6E-409C-BE32-E72D297353CC}">
              <c16:uniqueId val="{00000008-05F7-4D9D-A5CD-C74E9472EF92}"/>
            </c:ext>
          </c:extLst>
        </c:ser>
        <c:ser>
          <c:idx val="9"/>
          <c:order val="9"/>
          <c:tx>
            <c:strRef>
              <c:f>'Seasonality(VID)'!$K$3</c:f>
              <c:strCache>
                <c:ptCount val="1"/>
                <c:pt idx="0">
                  <c:v>2020/2021</c:v>
                </c:pt>
              </c:strCache>
            </c:strRef>
          </c:tx>
          <c:spPr>
            <a:ln w="28575" cap="rnd">
              <a:solidFill>
                <a:schemeClr val="accent4">
                  <a:lumMod val="60000"/>
                </a:schemeClr>
              </a:solidFill>
              <a:round/>
            </a:ln>
            <a:effectLst/>
          </c:spPr>
          <c:marker>
            <c:symbol val="none"/>
          </c:marker>
          <c:cat>
            <c:strRef>
              <c:f>'Seasonality(VID)'!$A$4:$A$15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'Seasonality(VID)'!$K$4:$K$15</c:f>
              <c:numCache>
                <c:formatCode>0</c:formatCode>
                <c:ptCount val="12"/>
                <c:pt idx="0">
                  <c:v>1120668.75</c:v>
                </c:pt>
                <c:pt idx="1">
                  <c:v>783720</c:v>
                </c:pt>
                <c:pt idx="2" formatCode="General">
                  <c:v>1154240</c:v>
                </c:pt>
                <c:pt idx="3">
                  <c:v>1246563.75</c:v>
                </c:pt>
                <c:pt idx="4" formatCode="General">
                  <c:v>2241737.5</c:v>
                </c:pt>
                <c:pt idx="5">
                  <c:v>1534818.75</c:v>
                </c:pt>
                <c:pt idx="6">
                  <c:v>1531671.25</c:v>
                </c:pt>
                <c:pt idx="7">
                  <c:v>1340161.25</c:v>
                </c:pt>
                <c:pt idx="8">
                  <c:v>1406386.25</c:v>
                </c:pt>
                <c:pt idx="9" formatCode="General">
                  <c:v>1469283.75</c:v>
                </c:pt>
                <c:pt idx="10">
                  <c:v>1314800</c:v>
                </c:pt>
                <c:pt idx="11">
                  <c:v>1257326.25</c:v>
                </c:pt>
              </c:numCache>
            </c:numRef>
          </c:val>
          <c:smooth val="0"/>
          <c:extLst>
            <c:ext xmlns:c16="http://schemas.microsoft.com/office/drawing/2014/chart" uri="{C3380CC4-5D6E-409C-BE32-E72D297353CC}">
              <c16:uniqueId val="{00000009-05F7-4D9D-A5CD-C74E9472EF92}"/>
            </c:ext>
          </c:extLst>
        </c:ser>
        <c:ser>
          <c:idx val="10"/>
          <c:order val="10"/>
          <c:tx>
            <c:strRef>
              <c:f>'Seasonality(VID)'!$L$3</c:f>
              <c:strCache>
                <c:ptCount val="1"/>
                <c:pt idx="0">
                  <c:v>2021/2022</c:v>
                </c:pt>
              </c:strCache>
            </c:strRef>
          </c:tx>
          <c:spPr>
            <a:ln w="28575" cap="rnd">
              <a:solidFill>
                <a:schemeClr val="accent5">
                  <a:lumMod val="60000"/>
                </a:schemeClr>
              </a:solidFill>
              <a:round/>
            </a:ln>
            <a:effectLst/>
          </c:spPr>
          <c:marker>
            <c:symbol val="none"/>
          </c:marker>
          <c:cat>
            <c:strRef>
              <c:f>'Seasonality(VID)'!$A$4:$A$15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'Seasonality(VID)'!$L$4:$L$15</c:f>
              <c:numCache>
                <c:formatCode>0</c:formatCode>
                <c:ptCount val="12"/>
                <c:pt idx="0">
                  <c:v>1245425</c:v>
                </c:pt>
                <c:pt idx="1">
                  <c:v>939696.25</c:v>
                </c:pt>
                <c:pt idx="2" formatCode="General">
                  <c:v>958632.5</c:v>
                </c:pt>
                <c:pt idx="3" formatCode="General">
                  <c:v>1360141.25</c:v>
                </c:pt>
                <c:pt idx="4" formatCode="General">
                  <c:v>3172781.25</c:v>
                </c:pt>
                <c:pt idx="5" formatCode="General">
                  <c:v>2147323.75</c:v>
                </c:pt>
                <c:pt idx="6" formatCode="General">
                  <c:v>2513170</c:v>
                </c:pt>
                <c:pt idx="7" formatCode="General">
                  <c:v>2320412.5</c:v>
                </c:pt>
                <c:pt idx="8">
                  <c:v>1893790</c:v>
                </c:pt>
                <c:pt idx="9">
                  <c:v>2023408.75</c:v>
                </c:pt>
                <c:pt idx="10" formatCode="General">
                  <c:v>1790293.75</c:v>
                </c:pt>
                <c:pt idx="11">
                  <c:v>1463078.75</c:v>
                </c:pt>
              </c:numCache>
            </c:numRef>
          </c:val>
          <c:smooth val="0"/>
          <c:extLst>
            <c:ext xmlns:c16="http://schemas.microsoft.com/office/drawing/2014/chart" uri="{C3380CC4-5D6E-409C-BE32-E72D297353CC}">
              <c16:uniqueId val="{0000000A-05F7-4D9D-A5CD-C74E9472EF92}"/>
            </c:ext>
          </c:extLst>
        </c:ser>
        <c:dLbls>
          <c:showLegendKey val="0"/>
          <c:showVal val="0"/>
          <c:showCatName val="0"/>
          <c:showSerName val="0"/>
          <c:showPercent val="0"/>
          <c:showBubbleSize val="0"/>
        </c:dLbls>
        <c:smooth val="0"/>
        <c:axId val="575565440"/>
        <c:axId val="575565768"/>
      </c:lineChart>
      <c:catAx>
        <c:axId val="57556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65768"/>
        <c:crosses val="autoZero"/>
        <c:auto val="1"/>
        <c:lblAlgn val="ctr"/>
        <c:lblOffset val="100"/>
        <c:noMultiLvlLbl val="0"/>
      </c:catAx>
      <c:valAx>
        <c:axId val="575565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65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'Seasonality(VID)'!$Q$3</c:f>
              <c:strCache>
                <c:ptCount val="1"/>
                <c:pt idx="0">
                  <c:v>2022/2023 Forecasts </c:v>
                </c:pt>
              </c:strCache>
            </c:strRef>
          </c:tx>
          <c:spPr>
            <a:ln w="28575" cap="rnd">
              <a:solidFill>
                <a:schemeClr val="accent1"/>
              </a:solidFill>
              <a:round/>
            </a:ln>
            <a:effectLst/>
          </c:spPr>
          <c:marker>
            <c:symbol val="none"/>
          </c:marker>
          <c:cat>
            <c:strRef>
              <c:f>'Seasonality(VID)'!$A$4:$A$15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'Seasonality(VID)'!$Q$4:$Q$15</c:f>
              <c:numCache>
                <c:formatCode>_-* #,##0.00_-;\-* #,##0.00_-;_-* "-"??_-;_-@_-</c:formatCode>
                <c:ptCount val="12"/>
                <c:pt idx="0">
                  <c:v>1389225.6024459479</c:v>
                </c:pt>
                <c:pt idx="1">
                  <c:v>1073974.0747871043</c:v>
                </c:pt>
                <c:pt idx="2">
                  <c:v>1466495.8935602896</c:v>
                </c:pt>
                <c:pt idx="3">
                  <c:v>1772524.864052332</c:v>
                </c:pt>
                <c:pt idx="4">
                  <c:v>3028355.8251454253</c:v>
                </c:pt>
                <c:pt idx="5">
                  <c:v>2115787.4196268939</c:v>
                </c:pt>
                <c:pt idx="6">
                  <c:v>2344503.4634968266</c:v>
                </c:pt>
                <c:pt idx="7">
                  <c:v>2084578.4205128769</c:v>
                </c:pt>
                <c:pt idx="8">
                  <c:v>1808174.9270915911</c:v>
                </c:pt>
                <c:pt idx="9">
                  <c:v>1937602.3094122154</c:v>
                </c:pt>
                <c:pt idx="10">
                  <c:v>1747436.4674568316</c:v>
                </c:pt>
                <c:pt idx="11">
                  <c:v>1659595.4204860539</c:v>
                </c:pt>
              </c:numCache>
            </c:numRef>
          </c:val>
          <c:smooth val="0"/>
          <c:extLst>
            <c:ext xmlns:c16="http://schemas.microsoft.com/office/drawing/2014/chart" uri="{C3380CC4-5D6E-409C-BE32-E72D297353CC}">
              <c16:uniqueId val="{00000000-29BE-4096-95F3-C6E33D71DB70}"/>
            </c:ext>
          </c:extLst>
        </c:ser>
        <c:dLbls>
          <c:showLegendKey val="0"/>
          <c:showVal val="0"/>
          <c:showCatName val="0"/>
          <c:showSerName val="0"/>
          <c:showPercent val="0"/>
          <c:showBubbleSize val="0"/>
        </c:dLbls>
        <c:smooth val="0"/>
        <c:axId val="710914304"/>
        <c:axId val="710914632"/>
      </c:lineChart>
      <c:catAx>
        <c:axId val="71091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914632"/>
        <c:crosses val="autoZero"/>
        <c:auto val="1"/>
        <c:lblAlgn val="ctr"/>
        <c:lblOffset val="100"/>
        <c:noMultiLvlLbl val="0"/>
      </c:catAx>
      <c:valAx>
        <c:axId val="710914632"/>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91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latin typeface="Calibri"/>
                <a:ea typeface="Calibri"/>
                <a:cs typeface="Calibri"/>
              </a:defRPr>
            </a:pPr>
            <a:r>
              <a:rPr lang="en-CA"/>
              <a:t>Forecasting</a:t>
            </a:r>
          </a:p>
        </c:rich>
      </c:tx>
      <c:overlay val="0"/>
      <c:spPr>
        <a:effectLst/>
      </c:spPr>
    </c:title>
    <c:autoTitleDeleted val="0"/>
    <c:plotArea>
      <c:layout/>
      <c:lineChart>
        <c:grouping val="standard"/>
        <c:varyColors val="0"/>
        <c:ser>
          <c:idx val="0"/>
          <c:order val="0"/>
          <c:tx>
            <c:strRef>
              <c:f>'Exp Smooth with Trend(VID)'!$B$11</c:f>
              <c:strCache>
                <c:ptCount val="1"/>
                <c:pt idx="0">
                  <c:v>Demand</c:v>
                </c:pt>
              </c:strCache>
            </c:strRef>
          </c:tx>
          <c:val>
            <c:numRef>
              <c:f>'Exp Smooth with Trend(VID)'!$B$12:$B$22</c:f>
              <c:numCache>
                <c:formatCode>General</c:formatCode>
                <c:ptCount val="11"/>
                <c:pt idx="0">
                  <c:v>8952620</c:v>
                </c:pt>
                <c:pt idx="1">
                  <c:v>11110473</c:v>
                </c:pt>
                <c:pt idx="2">
                  <c:v>10721281</c:v>
                </c:pt>
                <c:pt idx="3">
                  <c:v>11052287</c:v>
                </c:pt>
                <c:pt idx="4">
                  <c:v>10766792</c:v>
                </c:pt>
                <c:pt idx="5">
                  <c:v>12577014</c:v>
                </c:pt>
                <c:pt idx="6">
                  <c:v>15043246</c:v>
                </c:pt>
                <c:pt idx="7">
                  <c:v>13709521.25</c:v>
                </c:pt>
                <c:pt idx="8">
                  <c:v>13420571.25</c:v>
                </c:pt>
                <c:pt idx="9">
                  <c:v>16401377.5</c:v>
                </c:pt>
                <c:pt idx="10">
                  <c:v>21828153.75</c:v>
                </c:pt>
              </c:numCache>
            </c:numRef>
          </c:val>
          <c:smooth val="0"/>
          <c:extLst>
            <c:ext xmlns:c16="http://schemas.microsoft.com/office/drawing/2014/chart" uri="{C3380CC4-5D6E-409C-BE32-E72D297353CC}">
              <c16:uniqueId val="{00000000-4D59-42DC-A4DE-64C0C02133CB}"/>
            </c:ext>
          </c:extLst>
        </c:ser>
        <c:ser>
          <c:idx val="2"/>
          <c:order val="1"/>
          <c:tx>
            <c:strRef>
              <c:f>'Exp Smooth with Trend(VID)'!$D$11</c:f>
              <c:strCache>
                <c:ptCount val="1"/>
                <c:pt idx="0">
                  <c:v>Smoothed Forecast, Ft</c:v>
                </c:pt>
              </c:strCache>
            </c:strRef>
          </c:tx>
          <c:val>
            <c:numRef>
              <c:f>'Exp Smooth with Trend(VID)'!$D$12:$D$22</c:f>
              <c:numCache>
                <c:formatCode>General</c:formatCode>
                <c:ptCount val="11"/>
                <c:pt idx="0">
                  <c:v>5.6790924448607749E-6</c:v>
                </c:pt>
                <c:pt idx="1">
                  <c:v>8952620</c:v>
                </c:pt>
                <c:pt idx="2">
                  <c:v>11110473</c:v>
                </c:pt>
                <c:pt idx="3">
                  <c:v>10721281</c:v>
                </c:pt>
                <c:pt idx="4">
                  <c:v>11052287</c:v>
                </c:pt>
                <c:pt idx="5">
                  <c:v>10766792</c:v>
                </c:pt>
                <c:pt idx="6">
                  <c:v>12577014</c:v>
                </c:pt>
                <c:pt idx="7">
                  <c:v>15043246</c:v>
                </c:pt>
                <c:pt idx="8">
                  <c:v>13709521.25</c:v>
                </c:pt>
                <c:pt idx="9">
                  <c:v>13420571.25</c:v>
                </c:pt>
                <c:pt idx="10">
                  <c:v>16401377.5</c:v>
                </c:pt>
              </c:numCache>
            </c:numRef>
          </c:val>
          <c:smooth val="0"/>
          <c:extLst>
            <c:ext xmlns:c16="http://schemas.microsoft.com/office/drawing/2014/chart" uri="{C3380CC4-5D6E-409C-BE32-E72D297353CC}">
              <c16:uniqueId val="{00000001-4D59-42DC-A4DE-64C0C02133CB}"/>
            </c:ext>
          </c:extLst>
        </c:ser>
        <c:ser>
          <c:idx val="4"/>
          <c:order val="2"/>
          <c:tx>
            <c:strRef>
              <c:f>'Exp Smooth with Trend(VID)'!$F$11</c:f>
              <c:strCache>
                <c:ptCount val="1"/>
                <c:pt idx="0">
                  <c:v>Forecast Including Trend, FITt</c:v>
                </c:pt>
              </c:strCache>
            </c:strRef>
          </c:tx>
          <c:val>
            <c:numRef>
              <c:f>'Exp Smooth with Trend(VID)'!$F$12:$F$22</c:f>
              <c:numCache>
                <c:formatCode>General</c:formatCode>
                <c:ptCount val="11"/>
                <c:pt idx="0">
                  <c:v>2.3929212817194257E-3</c:v>
                </c:pt>
                <c:pt idx="1">
                  <c:v>9246850.1663833763</c:v>
                </c:pt>
                <c:pt idx="2">
                  <c:v>11465951.611208301</c:v>
                </c:pt>
                <c:pt idx="3">
                  <c:v>11052285.819612378</c:v>
                </c:pt>
                <c:pt idx="4">
                  <c:v>11383291.858406123</c:v>
                </c:pt>
                <c:pt idx="5">
                  <c:v>11077535.431640448</c:v>
                </c:pt>
                <c:pt idx="6">
                  <c:v>12937038.181319878</c:v>
                </c:pt>
                <c:pt idx="7">
                  <c:v>15472491.244211614</c:v>
                </c:pt>
                <c:pt idx="8">
                  <c:v>14080826.030899668</c:v>
                </c:pt>
                <c:pt idx="9">
                  <c:v>13770176.587327255</c:v>
                </c:pt>
                <c:pt idx="10">
                  <c:v>16837457.933583926</c:v>
                </c:pt>
              </c:numCache>
            </c:numRef>
          </c:val>
          <c:smooth val="0"/>
          <c:extLst>
            <c:ext xmlns:c16="http://schemas.microsoft.com/office/drawing/2014/chart" uri="{C3380CC4-5D6E-409C-BE32-E72D297353CC}">
              <c16:uniqueId val="{00000002-4D59-42DC-A4DE-64C0C02133CB}"/>
            </c:ext>
          </c:extLst>
        </c:ser>
        <c:dLbls>
          <c:showLegendKey val="0"/>
          <c:showVal val="0"/>
          <c:showCatName val="0"/>
          <c:showSerName val="0"/>
          <c:showPercent val="0"/>
          <c:showBubbleSize val="0"/>
        </c:dLbls>
        <c:marker val="1"/>
        <c:smooth val="0"/>
        <c:axId val="1132950208"/>
        <c:axId val="1132948128"/>
      </c:lineChart>
      <c:catAx>
        <c:axId val="1132950208"/>
        <c:scaling>
          <c:orientation val="minMax"/>
        </c:scaling>
        <c:delete val="0"/>
        <c:axPos val="b"/>
        <c:title>
          <c:tx>
            <c:rich>
              <a:bodyPr/>
              <a:lstStyle/>
              <a:p>
                <a:pPr>
                  <a:defRPr/>
                </a:pPr>
                <a:r>
                  <a:rPr lang="en-CA"/>
                  <a:t>Time</a:t>
                </a:r>
              </a:p>
            </c:rich>
          </c:tx>
          <c:overlay val="0"/>
        </c:title>
        <c:majorTickMark val="out"/>
        <c:minorTickMark val="none"/>
        <c:tickLblPos val="nextTo"/>
        <c:crossAx val="1132948128"/>
        <c:crosses val="autoZero"/>
        <c:auto val="1"/>
        <c:lblAlgn val="ctr"/>
        <c:lblOffset val="100"/>
        <c:noMultiLvlLbl val="0"/>
      </c:catAx>
      <c:valAx>
        <c:axId val="1132948128"/>
        <c:scaling>
          <c:orientation val="minMax"/>
        </c:scaling>
        <c:delete val="0"/>
        <c:axPos val="l"/>
        <c:title>
          <c:tx>
            <c:rich>
              <a:bodyPr/>
              <a:lstStyle/>
              <a:p>
                <a:pPr>
                  <a:defRPr/>
                </a:pPr>
                <a:r>
                  <a:rPr lang="en-CA"/>
                  <a:t>Value</a:t>
                </a:r>
              </a:p>
            </c:rich>
          </c:tx>
          <c:overlay val="0"/>
        </c:title>
        <c:numFmt formatCode="General" sourceLinked="1"/>
        <c:majorTickMark val="out"/>
        <c:minorTickMark val="none"/>
        <c:tickLblPos val="nextTo"/>
        <c:crossAx val="1132950208"/>
        <c:crosses val="autoZero"/>
        <c:crossBetween val="midCat"/>
      </c:valAx>
      <c:spPr>
        <a:gradFill flip="none" rotWithShape="1">
          <a:gsLst>
            <a:gs pos="0">
              <a:srgbClr val="9AB5E4"/>
            </a:gs>
            <a:gs pos="100000">
              <a:srgbClr val="FFFFFF"/>
            </a:gs>
          </a:gsLst>
          <a:lin ang="5400000" scaled="1"/>
          <a:tileRect/>
        </a:gradFill>
      </c:spPr>
    </c:plotArea>
    <c:legend>
      <c:legendPos val="b"/>
      <c:overlay val="0"/>
    </c:legend>
    <c:plotVisOnly val="1"/>
    <c:dispBlanksAs val="gap"/>
    <c:showDLblsOverMax val="0"/>
  </c:chart>
  <c:spPr>
    <a:effectLst/>
  </c:spPr>
  <c:txPr>
    <a:bodyPr/>
    <a:lstStyle/>
    <a:p>
      <a:pPr>
        <a:defRPr sz="1000" b="0" i="0" u="none" strike="noStrike" baseline="0">
          <a:latin typeface="Calibri"/>
          <a:ea typeface="Calibri"/>
          <a:cs typeface="Calibri"/>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646264929313453E-2"/>
          <c:y val="0.16994272623138604"/>
          <c:w val="0.89248120728087854"/>
          <c:h val="0.72376509637326258"/>
        </c:manualLayout>
      </c:layout>
      <c:lineChart>
        <c:grouping val="standard"/>
        <c:varyColors val="0"/>
        <c:ser>
          <c:idx val="0"/>
          <c:order val="0"/>
          <c:tx>
            <c:strRef>
              <c:f>'Seasonality(KD)'!$P$3</c:f>
              <c:strCache>
                <c:ptCount val="1"/>
                <c:pt idx="0">
                  <c:v>SI</c:v>
                </c:pt>
              </c:strCache>
            </c:strRef>
          </c:tx>
          <c:spPr>
            <a:ln w="28575" cap="rnd">
              <a:solidFill>
                <a:schemeClr val="accent1"/>
              </a:solidFill>
              <a:round/>
            </a:ln>
            <a:effectLst/>
          </c:spPr>
          <c:marker>
            <c:symbol val="none"/>
          </c:marker>
          <c:cat>
            <c:strRef>
              <c:f>'Seasonality(KD)'!$A$4:$A$15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'Seasonality(KD)'!$P$4:$P$15</c:f>
              <c:numCache>
                <c:formatCode>General</c:formatCode>
                <c:ptCount val="12"/>
                <c:pt idx="0">
                  <c:v>0.71631395553224542</c:v>
                </c:pt>
                <c:pt idx="1">
                  <c:v>0.61882230860854215</c:v>
                </c:pt>
                <c:pt idx="2">
                  <c:v>0.81706453416489244</c:v>
                </c:pt>
                <c:pt idx="3">
                  <c:v>0.98707913503830502</c:v>
                </c:pt>
                <c:pt idx="4">
                  <c:v>1.6439737834576453</c:v>
                </c:pt>
                <c:pt idx="5">
                  <c:v>1.0310246762997779</c:v>
                </c:pt>
                <c:pt idx="6">
                  <c:v>1.231097490394498</c:v>
                </c:pt>
                <c:pt idx="7">
                  <c:v>1.131434932374078</c:v>
                </c:pt>
                <c:pt idx="8">
                  <c:v>0.99564962759367093</c:v>
                </c:pt>
                <c:pt idx="9">
                  <c:v>0.98958827328908183</c:v>
                </c:pt>
                <c:pt idx="10">
                  <c:v>0.96500824168267796</c:v>
                </c:pt>
                <c:pt idx="11">
                  <c:v>0.8729430415645838</c:v>
                </c:pt>
              </c:numCache>
            </c:numRef>
          </c:val>
          <c:smooth val="0"/>
          <c:extLst>
            <c:ext xmlns:c16="http://schemas.microsoft.com/office/drawing/2014/chart" uri="{C3380CC4-5D6E-409C-BE32-E72D297353CC}">
              <c16:uniqueId val="{00000000-21AC-4C1D-B3A4-DF6FCFF9DCE1}"/>
            </c:ext>
          </c:extLst>
        </c:ser>
        <c:dLbls>
          <c:showLegendKey val="0"/>
          <c:showVal val="0"/>
          <c:showCatName val="0"/>
          <c:showSerName val="0"/>
          <c:showPercent val="0"/>
          <c:showBubbleSize val="0"/>
        </c:dLbls>
        <c:smooth val="0"/>
        <c:axId val="1026666655"/>
        <c:axId val="957463983"/>
      </c:lineChart>
      <c:catAx>
        <c:axId val="102666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463983"/>
        <c:crosses val="autoZero"/>
        <c:auto val="1"/>
        <c:lblAlgn val="ctr"/>
        <c:lblOffset val="100"/>
        <c:noMultiLvlLbl val="0"/>
      </c:catAx>
      <c:valAx>
        <c:axId val="95746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666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25536240337107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402646544181978"/>
          <c:y val="0.13467592592592592"/>
          <c:w val="0.86486351706036746"/>
          <c:h val="0.54380322251385238"/>
        </c:manualLayout>
      </c:layout>
      <c:lineChart>
        <c:grouping val="standard"/>
        <c:varyColors val="0"/>
        <c:ser>
          <c:idx val="0"/>
          <c:order val="0"/>
          <c:tx>
            <c:strRef>
              <c:f>'Seasonality(KD)'!$B$3</c:f>
              <c:strCache>
                <c:ptCount val="1"/>
                <c:pt idx="0">
                  <c:v>2011/2012</c:v>
                </c:pt>
              </c:strCache>
            </c:strRef>
          </c:tx>
          <c:spPr>
            <a:ln w="28575" cap="rnd">
              <a:solidFill>
                <a:schemeClr val="accent1"/>
              </a:solidFill>
              <a:round/>
            </a:ln>
            <a:effectLst/>
          </c:spPr>
          <c:marker>
            <c:symbol val="none"/>
          </c:marker>
          <c:cat>
            <c:strRef>
              <c:f>'Seasonality(KD)'!$A$4:$A$15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'Seasonality(KD)'!$B$4:$B$15</c:f>
              <c:numCache>
                <c:formatCode>General</c:formatCode>
                <c:ptCount val="12"/>
                <c:pt idx="0">
                  <c:v>159550</c:v>
                </c:pt>
                <c:pt idx="1">
                  <c:v>141110</c:v>
                </c:pt>
                <c:pt idx="2">
                  <c:v>181629</c:v>
                </c:pt>
                <c:pt idx="3">
                  <c:v>227755</c:v>
                </c:pt>
                <c:pt idx="4">
                  <c:v>341910</c:v>
                </c:pt>
                <c:pt idx="5">
                  <c:v>233526</c:v>
                </c:pt>
                <c:pt idx="6">
                  <c:v>273637</c:v>
                </c:pt>
                <c:pt idx="7">
                  <c:v>253512</c:v>
                </c:pt>
                <c:pt idx="8">
                  <c:v>211904</c:v>
                </c:pt>
                <c:pt idx="9">
                  <c:v>225881</c:v>
                </c:pt>
                <c:pt idx="10">
                  <c:v>202199</c:v>
                </c:pt>
                <c:pt idx="11">
                  <c:v>188935</c:v>
                </c:pt>
              </c:numCache>
            </c:numRef>
          </c:val>
          <c:smooth val="0"/>
          <c:extLst>
            <c:ext xmlns:c16="http://schemas.microsoft.com/office/drawing/2014/chart" uri="{C3380CC4-5D6E-409C-BE32-E72D297353CC}">
              <c16:uniqueId val="{00000000-8A0E-40E4-9B4F-D753C000B2B3}"/>
            </c:ext>
          </c:extLst>
        </c:ser>
        <c:ser>
          <c:idx val="1"/>
          <c:order val="1"/>
          <c:tx>
            <c:strRef>
              <c:f>'Seasonality(KD)'!$C$3</c:f>
              <c:strCache>
                <c:ptCount val="1"/>
                <c:pt idx="0">
                  <c:v>2012/2013</c:v>
                </c:pt>
              </c:strCache>
            </c:strRef>
          </c:tx>
          <c:spPr>
            <a:ln w="28575" cap="rnd">
              <a:solidFill>
                <a:schemeClr val="accent2"/>
              </a:solidFill>
              <a:round/>
            </a:ln>
            <a:effectLst/>
          </c:spPr>
          <c:marker>
            <c:symbol val="none"/>
          </c:marker>
          <c:cat>
            <c:strRef>
              <c:f>'Seasonality(KD)'!$A$4:$A$15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'Seasonality(KD)'!$C$4:$C$15</c:f>
              <c:numCache>
                <c:formatCode>General</c:formatCode>
                <c:ptCount val="12"/>
                <c:pt idx="0">
                  <c:v>189596</c:v>
                </c:pt>
                <c:pt idx="1">
                  <c:v>176602</c:v>
                </c:pt>
                <c:pt idx="2">
                  <c:v>189984</c:v>
                </c:pt>
                <c:pt idx="3">
                  <c:v>263951</c:v>
                </c:pt>
                <c:pt idx="4">
                  <c:v>440156</c:v>
                </c:pt>
                <c:pt idx="5">
                  <c:v>272838</c:v>
                </c:pt>
                <c:pt idx="6">
                  <c:v>333183</c:v>
                </c:pt>
                <c:pt idx="7">
                  <c:v>274185</c:v>
                </c:pt>
                <c:pt idx="8">
                  <c:v>303927</c:v>
                </c:pt>
                <c:pt idx="9">
                  <c:v>251337</c:v>
                </c:pt>
                <c:pt idx="10">
                  <c:v>230519</c:v>
                </c:pt>
                <c:pt idx="11">
                  <c:v>240551</c:v>
                </c:pt>
              </c:numCache>
            </c:numRef>
          </c:val>
          <c:smooth val="0"/>
          <c:extLst>
            <c:ext xmlns:c16="http://schemas.microsoft.com/office/drawing/2014/chart" uri="{C3380CC4-5D6E-409C-BE32-E72D297353CC}">
              <c16:uniqueId val="{00000001-8A0E-40E4-9B4F-D753C000B2B3}"/>
            </c:ext>
          </c:extLst>
        </c:ser>
        <c:ser>
          <c:idx val="2"/>
          <c:order val="2"/>
          <c:tx>
            <c:strRef>
              <c:f>'Seasonality(KD)'!$D$3</c:f>
              <c:strCache>
                <c:ptCount val="1"/>
                <c:pt idx="0">
                  <c:v>2013/2014</c:v>
                </c:pt>
              </c:strCache>
            </c:strRef>
          </c:tx>
          <c:spPr>
            <a:ln w="28575" cap="rnd">
              <a:solidFill>
                <a:schemeClr val="accent3"/>
              </a:solidFill>
              <a:round/>
            </a:ln>
            <a:effectLst/>
          </c:spPr>
          <c:marker>
            <c:symbol val="none"/>
          </c:marker>
          <c:cat>
            <c:strRef>
              <c:f>'Seasonality(KD)'!$A$4:$A$15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'Seasonality(KD)'!$D$4:$D$15</c:f>
              <c:numCache>
                <c:formatCode>General</c:formatCode>
                <c:ptCount val="12"/>
                <c:pt idx="0">
                  <c:v>193298</c:v>
                </c:pt>
                <c:pt idx="1">
                  <c:v>152975</c:v>
                </c:pt>
                <c:pt idx="2">
                  <c:v>219793</c:v>
                </c:pt>
                <c:pt idx="3">
                  <c:v>269187</c:v>
                </c:pt>
                <c:pt idx="4">
                  <c:v>377325</c:v>
                </c:pt>
                <c:pt idx="5">
                  <c:v>274453</c:v>
                </c:pt>
                <c:pt idx="6">
                  <c:v>346336</c:v>
                </c:pt>
                <c:pt idx="7">
                  <c:v>267821</c:v>
                </c:pt>
                <c:pt idx="8">
                  <c:v>239631</c:v>
                </c:pt>
                <c:pt idx="9">
                  <c:v>258763</c:v>
                </c:pt>
                <c:pt idx="10">
                  <c:v>250250</c:v>
                </c:pt>
                <c:pt idx="11">
                  <c:v>217962</c:v>
                </c:pt>
              </c:numCache>
            </c:numRef>
          </c:val>
          <c:smooth val="0"/>
          <c:extLst>
            <c:ext xmlns:c16="http://schemas.microsoft.com/office/drawing/2014/chart" uri="{C3380CC4-5D6E-409C-BE32-E72D297353CC}">
              <c16:uniqueId val="{00000002-8A0E-40E4-9B4F-D753C000B2B3}"/>
            </c:ext>
          </c:extLst>
        </c:ser>
        <c:ser>
          <c:idx val="3"/>
          <c:order val="3"/>
          <c:tx>
            <c:strRef>
              <c:f>'Seasonality(KD)'!$E$3</c:f>
              <c:strCache>
                <c:ptCount val="1"/>
                <c:pt idx="0">
                  <c:v>2014/2015</c:v>
                </c:pt>
              </c:strCache>
            </c:strRef>
          </c:tx>
          <c:spPr>
            <a:ln w="28575" cap="rnd">
              <a:solidFill>
                <a:schemeClr val="accent4"/>
              </a:solidFill>
              <a:round/>
            </a:ln>
            <a:effectLst/>
          </c:spPr>
          <c:marker>
            <c:symbol val="none"/>
          </c:marker>
          <c:cat>
            <c:strRef>
              <c:f>'Seasonality(KD)'!$A$4:$A$15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'Seasonality(KD)'!$E$4:$E$15</c:f>
              <c:numCache>
                <c:formatCode>General</c:formatCode>
                <c:ptCount val="12"/>
                <c:pt idx="0">
                  <c:v>182079</c:v>
                </c:pt>
                <c:pt idx="1">
                  <c:v>165879</c:v>
                </c:pt>
                <c:pt idx="2">
                  <c:v>220591</c:v>
                </c:pt>
                <c:pt idx="3">
                  <c:v>277344</c:v>
                </c:pt>
                <c:pt idx="4">
                  <c:v>423135</c:v>
                </c:pt>
                <c:pt idx="5">
                  <c:v>284385</c:v>
                </c:pt>
                <c:pt idx="6">
                  <c:v>319639</c:v>
                </c:pt>
                <c:pt idx="7">
                  <c:v>287377</c:v>
                </c:pt>
                <c:pt idx="8">
                  <c:v>247701</c:v>
                </c:pt>
                <c:pt idx="9">
                  <c:v>251459</c:v>
                </c:pt>
                <c:pt idx="10">
                  <c:v>253664</c:v>
                </c:pt>
                <c:pt idx="11">
                  <c:v>236380</c:v>
                </c:pt>
              </c:numCache>
            </c:numRef>
          </c:val>
          <c:smooth val="0"/>
          <c:extLst>
            <c:ext xmlns:c16="http://schemas.microsoft.com/office/drawing/2014/chart" uri="{C3380CC4-5D6E-409C-BE32-E72D297353CC}">
              <c16:uniqueId val="{00000003-8A0E-40E4-9B4F-D753C000B2B3}"/>
            </c:ext>
          </c:extLst>
        </c:ser>
        <c:ser>
          <c:idx val="4"/>
          <c:order val="4"/>
          <c:tx>
            <c:strRef>
              <c:f>'Seasonality(KD)'!$F$3</c:f>
              <c:strCache>
                <c:ptCount val="1"/>
                <c:pt idx="0">
                  <c:v>2015/2016</c:v>
                </c:pt>
              </c:strCache>
            </c:strRef>
          </c:tx>
          <c:spPr>
            <a:ln w="28575" cap="rnd">
              <a:solidFill>
                <a:schemeClr val="accent5"/>
              </a:solidFill>
              <a:round/>
            </a:ln>
            <a:effectLst/>
          </c:spPr>
          <c:marker>
            <c:symbol val="none"/>
          </c:marker>
          <c:cat>
            <c:strRef>
              <c:f>'Seasonality(KD)'!$A$4:$A$15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'Seasonality(KD)'!$F$4:$F$15</c:f>
              <c:numCache>
                <c:formatCode>General</c:formatCode>
                <c:ptCount val="12"/>
                <c:pt idx="0" formatCode="_-* #,##0_-;\-* #,##0_-;_-* &quot;-&quot;??_-;_-@_-">
                  <c:v>185043</c:v>
                </c:pt>
                <c:pt idx="1">
                  <c:v>161328</c:v>
                </c:pt>
                <c:pt idx="2">
                  <c:v>210509</c:v>
                </c:pt>
                <c:pt idx="3">
                  <c:v>250594</c:v>
                </c:pt>
                <c:pt idx="4">
                  <c:v>422433</c:v>
                </c:pt>
                <c:pt idx="5">
                  <c:v>278631</c:v>
                </c:pt>
                <c:pt idx="6">
                  <c:v>341795</c:v>
                </c:pt>
                <c:pt idx="7">
                  <c:v>277726</c:v>
                </c:pt>
                <c:pt idx="8">
                  <c:v>245062</c:v>
                </c:pt>
                <c:pt idx="9">
                  <c:v>255860</c:v>
                </c:pt>
                <c:pt idx="10">
                  <c:v>221953</c:v>
                </c:pt>
                <c:pt idx="11">
                  <c:v>216347</c:v>
                </c:pt>
              </c:numCache>
            </c:numRef>
          </c:val>
          <c:smooth val="0"/>
          <c:extLst>
            <c:ext xmlns:c16="http://schemas.microsoft.com/office/drawing/2014/chart" uri="{C3380CC4-5D6E-409C-BE32-E72D297353CC}">
              <c16:uniqueId val="{00000004-8A0E-40E4-9B4F-D753C000B2B3}"/>
            </c:ext>
          </c:extLst>
        </c:ser>
        <c:ser>
          <c:idx val="5"/>
          <c:order val="5"/>
          <c:tx>
            <c:strRef>
              <c:f>'Seasonality(KD)'!$G$3</c:f>
              <c:strCache>
                <c:ptCount val="1"/>
                <c:pt idx="0">
                  <c:v>2016/2017</c:v>
                </c:pt>
              </c:strCache>
            </c:strRef>
          </c:tx>
          <c:spPr>
            <a:ln w="28575" cap="rnd">
              <a:solidFill>
                <a:schemeClr val="accent6"/>
              </a:solidFill>
              <a:round/>
            </a:ln>
            <a:effectLst/>
          </c:spPr>
          <c:marker>
            <c:symbol val="none"/>
          </c:marker>
          <c:cat>
            <c:strRef>
              <c:f>'Seasonality(KD)'!$A$4:$A$15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'Seasonality(KD)'!$G$4:$G$15</c:f>
              <c:numCache>
                <c:formatCode>General</c:formatCode>
                <c:ptCount val="12"/>
                <c:pt idx="0">
                  <c:v>222967</c:v>
                </c:pt>
                <c:pt idx="1">
                  <c:v>190685</c:v>
                </c:pt>
                <c:pt idx="2">
                  <c:v>201706</c:v>
                </c:pt>
                <c:pt idx="3">
                  <c:v>300628</c:v>
                </c:pt>
                <c:pt idx="4">
                  <c:v>470810</c:v>
                </c:pt>
                <c:pt idx="5">
                  <c:v>318898</c:v>
                </c:pt>
                <c:pt idx="6">
                  <c:v>350002</c:v>
                </c:pt>
                <c:pt idx="7">
                  <c:v>301398</c:v>
                </c:pt>
                <c:pt idx="8">
                  <c:v>319604</c:v>
                </c:pt>
                <c:pt idx="9">
                  <c:v>287484</c:v>
                </c:pt>
                <c:pt idx="10">
                  <c:v>240118</c:v>
                </c:pt>
                <c:pt idx="11">
                  <c:v>273353</c:v>
                </c:pt>
              </c:numCache>
            </c:numRef>
          </c:val>
          <c:smooth val="0"/>
          <c:extLst>
            <c:ext xmlns:c16="http://schemas.microsoft.com/office/drawing/2014/chart" uri="{C3380CC4-5D6E-409C-BE32-E72D297353CC}">
              <c16:uniqueId val="{00000005-8A0E-40E4-9B4F-D753C000B2B3}"/>
            </c:ext>
          </c:extLst>
        </c:ser>
        <c:ser>
          <c:idx val="6"/>
          <c:order val="6"/>
          <c:tx>
            <c:strRef>
              <c:f>'Seasonality(KD)'!$H$3</c:f>
              <c:strCache>
                <c:ptCount val="1"/>
                <c:pt idx="0">
                  <c:v>2017/2018</c:v>
                </c:pt>
              </c:strCache>
            </c:strRef>
          </c:tx>
          <c:spPr>
            <a:ln w="28575" cap="rnd">
              <a:solidFill>
                <a:schemeClr val="accent1">
                  <a:lumMod val="60000"/>
                </a:schemeClr>
              </a:solidFill>
              <a:round/>
            </a:ln>
            <a:effectLst/>
          </c:spPr>
          <c:marker>
            <c:symbol val="none"/>
          </c:marker>
          <c:cat>
            <c:strRef>
              <c:f>'Seasonality(KD)'!$A$4:$A$15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'Seasonality(KD)'!$H$4:$H$15</c:f>
              <c:numCache>
                <c:formatCode>General</c:formatCode>
                <c:ptCount val="12"/>
                <c:pt idx="0">
                  <c:v>230802</c:v>
                </c:pt>
                <c:pt idx="1">
                  <c:v>208037</c:v>
                </c:pt>
                <c:pt idx="2">
                  <c:v>257934</c:v>
                </c:pt>
                <c:pt idx="3">
                  <c:v>371832</c:v>
                </c:pt>
                <c:pt idx="4">
                  <c:v>575994</c:v>
                </c:pt>
                <c:pt idx="5">
                  <c:v>392687</c:v>
                </c:pt>
                <c:pt idx="6">
                  <c:v>485321</c:v>
                </c:pt>
                <c:pt idx="7">
                  <c:v>394755</c:v>
                </c:pt>
                <c:pt idx="8">
                  <c:v>323933</c:v>
                </c:pt>
                <c:pt idx="9">
                  <c:v>316746</c:v>
                </c:pt>
                <c:pt idx="10">
                  <c:v>330065</c:v>
                </c:pt>
                <c:pt idx="11">
                  <c:v>294000</c:v>
                </c:pt>
              </c:numCache>
            </c:numRef>
          </c:val>
          <c:smooth val="0"/>
          <c:extLst>
            <c:ext xmlns:c16="http://schemas.microsoft.com/office/drawing/2014/chart" uri="{C3380CC4-5D6E-409C-BE32-E72D297353CC}">
              <c16:uniqueId val="{00000006-8A0E-40E4-9B4F-D753C000B2B3}"/>
            </c:ext>
          </c:extLst>
        </c:ser>
        <c:ser>
          <c:idx val="7"/>
          <c:order val="7"/>
          <c:tx>
            <c:strRef>
              <c:f>'Seasonality(KD)'!$I$3</c:f>
              <c:strCache>
                <c:ptCount val="1"/>
                <c:pt idx="0">
                  <c:v>2018/2019</c:v>
                </c:pt>
              </c:strCache>
            </c:strRef>
          </c:tx>
          <c:spPr>
            <a:ln w="28575" cap="rnd">
              <a:solidFill>
                <a:schemeClr val="accent2">
                  <a:lumMod val="60000"/>
                </a:schemeClr>
              </a:solidFill>
              <a:round/>
            </a:ln>
            <a:effectLst/>
          </c:spPr>
          <c:marker>
            <c:symbol val="none"/>
          </c:marker>
          <c:cat>
            <c:strRef>
              <c:f>'Seasonality(KD)'!$A$4:$A$15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'Seasonality(KD)'!$I$4:$I$15</c:f>
              <c:numCache>
                <c:formatCode>General</c:formatCode>
                <c:ptCount val="12"/>
                <c:pt idx="0" formatCode="0">
                  <c:v>235411.25</c:v>
                </c:pt>
                <c:pt idx="1">
                  <c:v>215691.25</c:v>
                </c:pt>
                <c:pt idx="2" formatCode="0">
                  <c:v>294950</c:v>
                </c:pt>
                <c:pt idx="3" formatCode="0">
                  <c:v>349632.5</c:v>
                </c:pt>
                <c:pt idx="4" formatCode="0">
                  <c:v>575370</c:v>
                </c:pt>
                <c:pt idx="5">
                  <c:v>350557.5</c:v>
                </c:pt>
                <c:pt idx="6">
                  <c:v>407202.5</c:v>
                </c:pt>
                <c:pt idx="7" formatCode="0">
                  <c:v>372877.5</c:v>
                </c:pt>
                <c:pt idx="8" formatCode="0">
                  <c:v>319470</c:v>
                </c:pt>
                <c:pt idx="9" formatCode="0">
                  <c:v>339135</c:v>
                </c:pt>
                <c:pt idx="10" formatCode="0">
                  <c:v>327353.75</c:v>
                </c:pt>
                <c:pt idx="11">
                  <c:v>302185</c:v>
                </c:pt>
              </c:numCache>
            </c:numRef>
          </c:val>
          <c:smooth val="0"/>
          <c:extLst>
            <c:ext xmlns:c16="http://schemas.microsoft.com/office/drawing/2014/chart" uri="{C3380CC4-5D6E-409C-BE32-E72D297353CC}">
              <c16:uniqueId val="{00000007-8A0E-40E4-9B4F-D753C000B2B3}"/>
            </c:ext>
          </c:extLst>
        </c:ser>
        <c:ser>
          <c:idx val="8"/>
          <c:order val="8"/>
          <c:tx>
            <c:strRef>
              <c:f>'Seasonality(KD)'!$J$3</c:f>
              <c:strCache>
                <c:ptCount val="1"/>
                <c:pt idx="0">
                  <c:v>2019/2020</c:v>
                </c:pt>
              </c:strCache>
            </c:strRef>
          </c:tx>
          <c:spPr>
            <a:ln w="28575" cap="rnd">
              <a:solidFill>
                <a:schemeClr val="accent3">
                  <a:lumMod val="60000"/>
                </a:schemeClr>
              </a:solidFill>
              <a:round/>
            </a:ln>
            <a:effectLst/>
          </c:spPr>
          <c:marker>
            <c:symbol val="none"/>
          </c:marker>
          <c:cat>
            <c:strRef>
              <c:f>'Seasonality(KD)'!$A$4:$A$15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'Seasonality(KD)'!$J$4:$J$15</c:f>
              <c:numCache>
                <c:formatCode>0</c:formatCode>
                <c:ptCount val="12"/>
                <c:pt idx="0">
                  <c:v>233637.5</c:v>
                </c:pt>
                <c:pt idx="1">
                  <c:v>206385</c:v>
                </c:pt>
                <c:pt idx="2">
                  <c:v>275841.25</c:v>
                </c:pt>
                <c:pt idx="3">
                  <c:v>324555</c:v>
                </c:pt>
                <c:pt idx="4">
                  <c:v>520322.5</c:v>
                </c:pt>
                <c:pt idx="5" formatCode="General">
                  <c:v>336111.25</c:v>
                </c:pt>
                <c:pt idx="6">
                  <c:v>417223.75</c:v>
                </c:pt>
                <c:pt idx="7">
                  <c:v>368807.5</c:v>
                </c:pt>
                <c:pt idx="8" formatCode="General">
                  <c:v>324517.5</c:v>
                </c:pt>
                <c:pt idx="9">
                  <c:v>341686.25</c:v>
                </c:pt>
                <c:pt idx="10">
                  <c:v>318462.5</c:v>
                </c:pt>
                <c:pt idx="11">
                  <c:v>304223.75</c:v>
                </c:pt>
              </c:numCache>
            </c:numRef>
          </c:val>
          <c:smooth val="0"/>
          <c:extLst>
            <c:ext xmlns:c16="http://schemas.microsoft.com/office/drawing/2014/chart" uri="{C3380CC4-5D6E-409C-BE32-E72D297353CC}">
              <c16:uniqueId val="{00000008-8A0E-40E4-9B4F-D753C000B2B3}"/>
            </c:ext>
          </c:extLst>
        </c:ser>
        <c:ser>
          <c:idx val="9"/>
          <c:order val="9"/>
          <c:tx>
            <c:strRef>
              <c:f>'Seasonality(KD)'!$K$3</c:f>
              <c:strCache>
                <c:ptCount val="1"/>
                <c:pt idx="0">
                  <c:v>2020/2021</c:v>
                </c:pt>
              </c:strCache>
            </c:strRef>
          </c:tx>
          <c:spPr>
            <a:ln w="28575" cap="rnd">
              <a:solidFill>
                <a:schemeClr val="accent4">
                  <a:lumMod val="60000"/>
                </a:schemeClr>
              </a:solidFill>
              <a:round/>
            </a:ln>
            <a:effectLst/>
          </c:spPr>
          <c:marker>
            <c:symbol val="none"/>
          </c:marker>
          <c:cat>
            <c:strRef>
              <c:f>'Seasonality(KD)'!$A$4:$A$15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'Seasonality(KD)'!$K$4:$K$15</c:f>
              <c:numCache>
                <c:formatCode>0</c:formatCode>
                <c:ptCount val="12"/>
                <c:pt idx="0">
                  <c:v>292351.25</c:v>
                </c:pt>
                <c:pt idx="1">
                  <c:v>258033.75</c:v>
                </c:pt>
                <c:pt idx="2" formatCode="General">
                  <c:v>251651.25</c:v>
                </c:pt>
                <c:pt idx="3">
                  <c:v>370236.25</c:v>
                </c:pt>
                <c:pt idx="4" formatCode="General">
                  <c:v>640085</c:v>
                </c:pt>
                <c:pt idx="5">
                  <c:v>392438.75</c:v>
                </c:pt>
                <c:pt idx="6">
                  <c:v>474806.25</c:v>
                </c:pt>
                <c:pt idx="7">
                  <c:v>413936.25</c:v>
                </c:pt>
                <c:pt idx="8">
                  <c:v>423201.25</c:v>
                </c:pt>
                <c:pt idx="9" formatCode="General">
                  <c:v>414090</c:v>
                </c:pt>
                <c:pt idx="10">
                  <c:v>345962.5</c:v>
                </c:pt>
                <c:pt idx="11">
                  <c:v>366691.25</c:v>
                </c:pt>
              </c:numCache>
            </c:numRef>
          </c:val>
          <c:smooth val="0"/>
          <c:extLst>
            <c:ext xmlns:c16="http://schemas.microsoft.com/office/drawing/2014/chart" uri="{C3380CC4-5D6E-409C-BE32-E72D297353CC}">
              <c16:uniqueId val="{00000009-8A0E-40E4-9B4F-D753C000B2B3}"/>
            </c:ext>
          </c:extLst>
        </c:ser>
        <c:ser>
          <c:idx val="10"/>
          <c:order val="10"/>
          <c:tx>
            <c:strRef>
              <c:f>'Seasonality(KD)'!$L$3</c:f>
              <c:strCache>
                <c:ptCount val="1"/>
                <c:pt idx="0">
                  <c:v>2021/2022</c:v>
                </c:pt>
              </c:strCache>
            </c:strRef>
          </c:tx>
          <c:spPr>
            <a:ln w="28575" cap="rnd">
              <a:solidFill>
                <a:schemeClr val="accent5">
                  <a:lumMod val="60000"/>
                </a:schemeClr>
              </a:solidFill>
              <a:round/>
            </a:ln>
            <a:effectLst/>
          </c:spPr>
          <c:marker>
            <c:symbol val="none"/>
          </c:marker>
          <c:cat>
            <c:strRef>
              <c:f>'Seasonality(KD)'!$A$4:$A$15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'Seasonality(KD)'!$L$4:$L$15</c:f>
              <c:numCache>
                <c:formatCode>0</c:formatCode>
                <c:ptCount val="12"/>
                <c:pt idx="0">
                  <c:v>353677.5</c:v>
                </c:pt>
                <c:pt idx="1">
                  <c:v>264370</c:v>
                </c:pt>
                <c:pt idx="2" formatCode="General">
                  <c:v>522416.25</c:v>
                </c:pt>
                <c:pt idx="3" formatCode="General">
                  <c:v>409532.5</c:v>
                </c:pt>
                <c:pt idx="4" formatCode="General">
                  <c:v>900531.25</c:v>
                </c:pt>
                <c:pt idx="5" formatCode="General">
                  <c:v>432771.25</c:v>
                </c:pt>
                <c:pt idx="6" formatCode="General">
                  <c:v>510393.75</c:v>
                </c:pt>
                <c:pt idx="7" formatCode="General">
                  <c:v>702316.25</c:v>
                </c:pt>
                <c:pt idx="8">
                  <c:v>485950</c:v>
                </c:pt>
                <c:pt idx="9">
                  <c:v>481487.5</c:v>
                </c:pt>
                <c:pt idx="10" formatCode="General">
                  <c:v>618336.25</c:v>
                </c:pt>
                <c:pt idx="11">
                  <c:v>379713.75</c:v>
                </c:pt>
              </c:numCache>
            </c:numRef>
          </c:val>
          <c:smooth val="0"/>
          <c:extLst>
            <c:ext xmlns:c16="http://schemas.microsoft.com/office/drawing/2014/chart" uri="{C3380CC4-5D6E-409C-BE32-E72D297353CC}">
              <c16:uniqueId val="{0000000A-8A0E-40E4-9B4F-D753C000B2B3}"/>
            </c:ext>
          </c:extLst>
        </c:ser>
        <c:dLbls>
          <c:showLegendKey val="0"/>
          <c:showVal val="0"/>
          <c:showCatName val="0"/>
          <c:showSerName val="0"/>
          <c:showPercent val="0"/>
          <c:showBubbleSize val="0"/>
        </c:dLbls>
        <c:smooth val="0"/>
        <c:axId val="575565440"/>
        <c:axId val="575565768"/>
      </c:lineChart>
      <c:catAx>
        <c:axId val="57556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65768"/>
        <c:crosses val="autoZero"/>
        <c:auto val="1"/>
        <c:lblAlgn val="ctr"/>
        <c:lblOffset val="100"/>
        <c:noMultiLvlLbl val="0"/>
      </c:catAx>
      <c:valAx>
        <c:axId val="575565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65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'Seasonality(KD)'!$Q$3</c:f>
              <c:strCache>
                <c:ptCount val="1"/>
                <c:pt idx="0">
                  <c:v>2022/2023 Forecasts </c:v>
                </c:pt>
              </c:strCache>
            </c:strRef>
          </c:tx>
          <c:spPr>
            <a:ln w="28575" cap="rnd">
              <a:solidFill>
                <a:schemeClr val="accent1"/>
              </a:solidFill>
              <a:round/>
            </a:ln>
            <a:effectLst/>
          </c:spPr>
          <c:marker>
            <c:symbol val="none"/>
          </c:marker>
          <c:cat>
            <c:strRef>
              <c:f>'Seasonality(KD)'!$A$4:$A$15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'Seasonality(KD)'!$Q$4:$Q$15</c:f>
              <c:numCache>
                <c:formatCode>_-* #,##0.00_-;\-* #,##0.00_-;_-* "-"??_-;_-@_-</c:formatCode>
                <c:ptCount val="12"/>
                <c:pt idx="0">
                  <c:v>370516.37198376108</c:v>
                </c:pt>
                <c:pt idx="1">
                  <c:v>320088.41223522834</c:v>
                </c:pt>
                <c:pt idx="2">
                  <c:v>422630.02770961635</c:v>
                </c:pt>
                <c:pt idx="3">
                  <c:v>510570.78694427054</c:v>
                </c:pt>
                <c:pt idx="4">
                  <c:v>850352.27525414876</c:v>
                </c:pt>
                <c:pt idx="5">
                  <c:v>533301.800890474</c:v>
                </c:pt>
                <c:pt idx="6">
                  <c:v>636790.29589805193</c:v>
                </c:pt>
                <c:pt idx="7">
                  <c:v>585239.42335793865</c:v>
                </c:pt>
                <c:pt idx="8">
                  <c:v>515003.90985525516</c:v>
                </c:pt>
                <c:pt idx="9">
                  <c:v>511868.64913766133</c:v>
                </c:pt>
                <c:pt idx="10">
                  <c:v>499154.52558371786</c:v>
                </c:pt>
                <c:pt idx="11">
                  <c:v>451533.4180089407</c:v>
                </c:pt>
              </c:numCache>
            </c:numRef>
          </c:val>
          <c:smooth val="0"/>
          <c:extLst>
            <c:ext xmlns:c16="http://schemas.microsoft.com/office/drawing/2014/chart" uri="{C3380CC4-5D6E-409C-BE32-E72D297353CC}">
              <c16:uniqueId val="{00000000-AC42-4DF0-86AF-D52C0D6B7631}"/>
            </c:ext>
          </c:extLst>
        </c:ser>
        <c:dLbls>
          <c:showLegendKey val="0"/>
          <c:showVal val="0"/>
          <c:showCatName val="0"/>
          <c:showSerName val="0"/>
          <c:showPercent val="0"/>
          <c:showBubbleSize val="0"/>
        </c:dLbls>
        <c:smooth val="0"/>
        <c:axId val="725769864"/>
        <c:axId val="725767896"/>
      </c:lineChart>
      <c:catAx>
        <c:axId val="725769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767896"/>
        <c:crosses val="autoZero"/>
        <c:auto val="1"/>
        <c:lblAlgn val="ctr"/>
        <c:lblOffset val="100"/>
        <c:noMultiLvlLbl val="0"/>
      </c:catAx>
      <c:valAx>
        <c:axId val="725767896"/>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769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latin typeface="Calibri"/>
                <a:ea typeface="Calibri"/>
                <a:cs typeface="Calibri"/>
              </a:defRPr>
            </a:pPr>
            <a:r>
              <a:rPr lang="en-CA"/>
              <a:t>Forecasting</a:t>
            </a:r>
          </a:p>
        </c:rich>
      </c:tx>
      <c:overlay val="0"/>
      <c:spPr>
        <a:effectLst/>
      </c:spPr>
    </c:title>
    <c:autoTitleDeleted val="0"/>
    <c:plotArea>
      <c:layout/>
      <c:lineChart>
        <c:grouping val="standard"/>
        <c:varyColors val="0"/>
        <c:ser>
          <c:idx val="0"/>
          <c:order val="0"/>
          <c:tx>
            <c:strRef>
              <c:f>'Exp Smooth with Trend(KD)'!$B$11</c:f>
              <c:strCache>
                <c:ptCount val="1"/>
                <c:pt idx="0">
                  <c:v>Demand</c:v>
                </c:pt>
              </c:strCache>
            </c:strRef>
          </c:tx>
          <c:val>
            <c:numRef>
              <c:f>'Exp Smooth with Trend(KD)'!$B$12:$B$22</c:f>
              <c:numCache>
                <c:formatCode>General</c:formatCode>
                <c:ptCount val="11"/>
                <c:pt idx="0">
                  <c:v>2641548</c:v>
                </c:pt>
                <c:pt idx="1">
                  <c:v>3166829</c:v>
                </c:pt>
                <c:pt idx="2">
                  <c:v>3067794</c:v>
                </c:pt>
                <c:pt idx="3">
                  <c:v>3149633</c:v>
                </c:pt>
                <c:pt idx="4">
                  <c:v>3067281</c:v>
                </c:pt>
                <c:pt idx="5">
                  <c:v>3477653</c:v>
                </c:pt>
                <c:pt idx="6">
                  <c:v>4182106</c:v>
                </c:pt>
                <c:pt idx="7">
                  <c:v>4089836.25</c:v>
                </c:pt>
                <c:pt idx="8">
                  <c:v>3971773.75</c:v>
                </c:pt>
                <c:pt idx="9">
                  <c:v>4643483.75</c:v>
                </c:pt>
                <c:pt idx="10">
                  <c:v>6061496.25</c:v>
                </c:pt>
              </c:numCache>
            </c:numRef>
          </c:val>
          <c:smooth val="0"/>
          <c:extLst>
            <c:ext xmlns:c16="http://schemas.microsoft.com/office/drawing/2014/chart" uri="{C3380CC4-5D6E-409C-BE32-E72D297353CC}">
              <c16:uniqueId val="{00000000-5777-4105-B976-DBEF2C2B1690}"/>
            </c:ext>
          </c:extLst>
        </c:ser>
        <c:ser>
          <c:idx val="2"/>
          <c:order val="1"/>
          <c:tx>
            <c:strRef>
              <c:f>'Exp Smooth with Trend(KD)'!$D$11</c:f>
              <c:strCache>
                <c:ptCount val="1"/>
                <c:pt idx="0">
                  <c:v>Smoothed Forecast, Ft</c:v>
                </c:pt>
              </c:strCache>
            </c:strRef>
          </c:tx>
          <c:val>
            <c:numRef>
              <c:f>'Exp Smooth with Trend(KD)'!$D$12:$D$22</c:f>
              <c:numCache>
                <c:formatCode>General</c:formatCode>
                <c:ptCount val="11"/>
                <c:pt idx="0">
                  <c:v>8.9804938207697207E-6</c:v>
                </c:pt>
                <c:pt idx="1">
                  <c:v>2641548</c:v>
                </c:pt>
                <c:pt idx="2">
                  <c:v>3166829</c:v>
                </c:pt>
                <c:pt idx="3">
                  <c:v>3067794</c:v>
                </c:pt>
                <c:pt idx="4">
                  <c:v>3149633</c:v>
                </c:pt>
                <c:pt idx="5">
                  <c:v>3067281</c:v>
                </c:pt>
                <c:pt idx="6">
                  <c:v>3477653</c:v>
                </c:pt>
                <c:pt idx="7">
                  <c:v>4182106</c:v>
                </c:pt>
                <c:pt idx="8">
                  <c:v>4089836.25</c:v>
                </c:pt>
                <c:pt idx="9">
                  <c:v>3971773.75</c:v>
                </c:pt>
                <c:pt idx="10">
                  <c:v>4643483.75</c:v>
                </c:pt>
              </c:numCache>
            </c:numRef>
          </c:val>
          <c:smooth val="0"/>
          <c:extLst>
            <c:ext xmlns:c16="http://schemas.microsoft.com/office/drawing/2014/chart" uri="{C3380CC4-5D6E-409C-BE32-E72D297353CC}">
              <c16:uniqueId val="{00000001-5777-4105-B976-DBEF2C2B1690}"/>
            </c:ext>
          </c:extLst>
        </c:ser>
        <c:ser>
          <c:idx val="4"/>
          <c:order val="2"/>
          <c:tx>
            <c:strRef>
              <c:f>'Exp Smooth with Trend(KD)'!$F$11</c:f>
              <c:strCache>
                <c:ptCount val="1"/>
                <c:pt idx="0">
                  <c:v>Forecast Including Trend, FITt</c:v>
                </c:pt>
              </c:strCache>
            </c:strRef>
          </c:tx>
          <c:val>
            <c:numRef>
              <c:f>'Exp Smooth with Trend(KD)'!$F$12:$F$22</c:f>
              <c:numCache>
                <c:formatCode>General</c:formatCode>
                <c:ptCount val="11"/>
                <c:pt idx="0">
                  <c:v>1.5474600121097027E-4</c:v>
                </c:pt>
                <c:pt idx="1">
                  <c:v>2715930.8732729582</c:v>
                </c:pt>
                <c:pt idx="2">
                  <c:v>3253908.6322020376</c:v>
                </c:pt>
                <c:pt idx="3">
                  <c:v>3149632.8638817156</c:v>
                </c:pt>
                <c:pt idx="4">
                  <c:v>3231471.8677146458</c:v>
                </c:pt>
                <c:pt idx="5">
                  <c:v>3144496.4467196167</c:v>
                </c:pt>
                <c:pt idx="6">
                  <c:v>3564249.7419433258</c:v>
                </c:pt>
                <c:pt idx="7">
                  <c:v>4286100.8447438674</c:v>
                </c:pt>
                <c:pt idx="8">
                  <c:v>4188304.515461171</c:v>
                </c:pt>
                <c:pt idx="9">
                  <c:v>4064144.7647368321</c:v>
                </c:pt>
                <c:pt idx="10">
                  <c:v>4752168.2666080799</c:v>
                </c:pt>
              </c:numCache>
            </c:numRef>
          </c:val>
          <c:smooth val="0"/>
          <c:extLst>
            <c:ext xmlns:c16="http://schemas.microsoft.com/office/drawing/2014/chart" uri="{C3380CC4-5D6E-409C-BE32-E72D297353CC}">
              <c16:uniqueId val="{00000002-5777-4105-B976-DBEF2C2B1690}"/>
            </c:ext>
          </c:extLst>
        </c:ser>
        <c:dLbls>
          <c:showLegendKey val="0"/>
          <c:showVal val="0"/>
          <c:showCatName val="0"/>
          <c:showSerName val="0"/>
          <c:showPercent val="0"/>
          <c:showBubbleSize val="0"/>
        </c:dLbls>
        <c:marker val="1"/>
        <c:smooth val="0"/>
        <c:axId val="1132950208"/>
        <c:axId val="1132948128"/>
      </c:lineChart>
      <c:catAx>
        <c:axId val="1132950208"/>
        <c:scaling>
          <c:orientation val="minMax"/>
        </c:scaling>
        <c:delete val="0"/>
        <c:axPos val="b"/>
        <c:title>
          <c:tx>
            <c:rich>
              <a:bodyPr/>
              <a:lstStyle/>
              <a:p>
                <a:pPr>
                  <a:defRPr/>
                </a:pPr>
                <a:r>
                  <a:rPr lang="en-CA"/>
                  <a:t>Time</a:t>
                </a:r>
              </a:p>
            </c:rich>
          </c:tx>
          <c:overlay val="0"/>
        </c:title>
        <c:majorTickMark val="out"/>
        <c:minorTickMark val="none"/>
        <c:tickLblPos val="nextTo"/>
        <c:crossAx val="1132948128"/>
        <c:crosses val="autoZero"/>
        <c:auto val="1"/>
        <c:lblAlgn val="ctr"/>
        <c:lblOffset val="100"/>
        <c:noMultiLvlLbl val="0"/>
      </c:catAx>
      <c:valAx>
        <c:axId val="1132948128"/>
        <c:scaling>
          <c:orientation val="minMax"/>
        </c:scaling>
        <c:delete val="0"/>
        <c:axPos val="l"/>
        <c:title>
          <c:tx>
            <c:rich>
              <a:bodyPr/>
              <a:lstStyle/>
              <a:p>
                <a:pPr>
                  <a:defRPr/>
                </a:pPr>
                <a:r>
                  <a:rPr lang="en-CA"/>
                  <a:t>Value</a:t>
                </a:r>
              </a:p>
            </c:rich>
          </c:tx>
          <c:overlay val="0"/>
        </c:title>
        <c:numFmt formatCode="General" sourceLinked="1"/>
        <c:majorTickMark val="out"/>
        <c:minorTickMark val="none"/>
        <c:tickLblPos val="nextTo"/>
        <c:crossAx val="1132950208"/>
        <c:crosses val="autoZero"/>
        <c:crossBetween val="midCat"/>
      </c:valAx>
      <c:spPr>
        <a:gradFill flip="none" rotWithShape="1">
          <a:gsLst>
            <a:gs pos="0">
              <a:srgbClr val="9AB5E4"/>
            </a:gs>
            <a:gs pos="100000">
              <a:srgbClr val="FFFFFF"/>
            </a:gs>
          </a:gsLst>
          <a:lin ang="5400000" scaled="1"/>
          <a:tileRect/>
        </a:gradFill>
      </c:spPr>
    </c:plotArea>
    <c:legend>
      <c:legendPos val="b"/>
      <c:overlay val="0"/>
    </c:legend>
    <c:plotVisOnly val="1"/>
    <c:dispBlanksAs val="gap"/>
    <c:showDLblsOverMax val="0"/>
  </c:chart>
  <c:spPr>
    <a:effectLst/>
  </c:spPr>
  <c:txPr>
    <a:bodyPr/>
    <a:lstStyle/>
    <a:p>
      <a:pPr>
        <a:defRPr sz="1000" b="0" i="0" u="none" strike="noStrike" baseline="0">
          <a:latin typeface="Calibri"/>
          <a:ea typeface="Calibri"/>
          <a:cs typeface="Calibri"/>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646264929313453E-2"/>
          <c:y val="0.16994272623138604"/>
          <c:w val="0.89248120728087854"/>
          <c:h val="0.72376509637326258"/>
        </c:manualLayout>
      </c:layout>
      <c:lineChart>
        <c:grouping val="standard"/>
        <c:varyColors val="0"/>
        <c:ser>
          <c:idx val="0"/>
          <c:order val="0"/>
          <c:tx>
            <c:strRef>
              <c:f>'Seasonality(CW)'!$P$3</c:f>
              <c:strCache>
                <c:ptCount val="1"/>
                <c:pt idx="0">
                  <c:v>SI</c:v>
                </c:pt>
              </c:strCache>
            </c:strRef>
          </c:tx>
          <c:spPr>
            <a:ln w="28575" cap="rnd">
              <a:solidFill>
                <a:schemeClr val="accent1"/>
              </a:solidFill>
              <a:round/>
            </a:ln>
            <a:effectLst/>
          </c:spPr>
          <c:marker>
            <c:symbol val="none"/>
          </c:marker>
          <c:cat>
            <c:strRef>
              <c:f>'Seasonality(CW)'!$A$4:$A$15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'Seasonality(CW)'!$P$4:$P$15</c:f>
              <c:numCache>
                <c:formatCode>General</c:formatCode>
                <c:ptCount val="12"/>
                <c:pt idx="0">
                  <c:v>0.7429566198758899</c:v>
                </c:pt>
                <c:pt idx="1">
                  <c:v>0.55940782458374483</c:v>
                </c:pt>
                <c:pt idx="2">
                  <c:v>0.81600177350435588</c:v>
                </c:pt>
                <c:pt idx="3">
                  <c:v>1.1431474399891179</c:v>
                </c:pt>
                <c:pt idx="4">
                  <c:v>1.4461202328867904</c:v>
                </c:pt>
                <c:pt idx="5">
                  <c:v>0.99849491089321007</c:v>
                </c:pt>
                <c:pt idx="6">
                  <c:v>1.2352500811024845</c:v>
                </c:pt>
                <c:pt idx="7">
                  <c:v>1.1518015744248244</c:v>
                </c:pt>
                <c:pt idx="8">
                  <c:v>0.94724460966758317</c:v>
                </c:pt>
                <c:pt idx="9">
                  <c:v>1.034519537822622</c:v>
                </c:pt>
                <c:pt idx="10">
                  <c:v>0.97826988749540555</c:v>
                </c:pt>
                <c:pt idx="11">
                  <c:v>0.94678550775397163</c:v>
                </c:pt>
              </c:numCache>
            </c:numRef>
          </c:val>
          <c:smooth val="0"/>
          <c:extLst>
            <c:ext xmlns:c16="http://schemas.microsoft.com/office/drawing/2014/chart" uri="{C3380CC4-5D6E-409C-BE32-E72D297353CC}">
              <c16:uniqueId val="{00000000-5E87-43F2-83BA-B5617B194C42}"/>
            </c:ext>
          </c:extLst>
        </c:ser>
        <c:dLbls>
          <c:showLegendKey val="0"/>
          <c:showVal val="0"/>
          <c:showCatName val="0"/>
          <c:showSerName val="0"/>
          <c:showPercent val="0"/>
          <c:showBubbleSize val="0"/>
        </c:dLbls>
        <c:smooth val="0"/>
        <c:axId val="1026666655"/>
        <c:axId val="957463983"/>
      </c:lineChart>
      <c:catAx>
        <c:axId val="102666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463983"/>
        <c:crosses val="autoZero"/>
        <c:auto val="1"/>
        <c:lblAlgn val="ctr"/>
        <c:lblOffset val="100"/>
        <c:noMultiLvlLbl val="0"/>
      </c:catAx>
      <c:valAx>
        <c:axId val="95746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666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'Seasonality(Factory)'!$Q$3</c:f>
              <c:strCache>
                <c:ptCount val="1"/>
                <c:pt idx="0">
                  <c:v>2022/2023 Forecasts </c:v>
                </c:pt>
              </c:strCache>
            </c:strRef>
          </c:tx>
          <c:spPr>
            <a:ln w="28575" cap="rnd">
              <a:solidFill>
                <a:schemeClr val="accent1"/>
              </a:solidFill>
              <a:round/>
            </a:ln>
            <a:effectLst/>
          </c:spPr>
          <c:marker>
            <c:symbol val="none"/>
          </c:marker>
          <c:cat>
            <c:strRef>
              <c:f>'Seasonality(Factory)'!$A$4:$A$15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'Seasonality(Factory)'!$Q$4:$Q$15</c:f>
              <c:numCache>
                <c:formatCode>_-* #,##0.00_-;\-* #,##0.00_-;_-* "-"??_-;_-@_-</c:formatCode>
                <c:ptCount val="12"/>
                <c:pt idx="0">
                  <c:v>6111742.3718397319</c:v>
                </c:pt>
                <c:pt idx="1">
                  <c:v>4727070.2852014201</c:v>
                </c:pt>
                <c:pt idx="2">
                  <c:v>6692555.3639068557</c:v>
                </c:pt>
                <c:pt idx="3">
                  <c:v>8625923.0925876629</c:v>
                </c:pt>
                <c:pt idx="4">
                  <c:v>12535547.330858443</c:v>
                </c:pt>
                <c:pt idx="5">
                  <c:v>8956519.9522654098</c:v>
                </c:pt>
                <c:pt idx="6">
                  <c:v>10453965.734814687</c:v>
                </c:pt>
                <c:pt idx="7">
                  <c:v>9549224.7412318662</c:v>
                </c:pt>
                <c:pt idx="8">
                  <c:v>7956846.782412909</c:v>
                </c:pt>
                <c:pt idx="9">
                  <c:v>8285695.9910589438</c:v>
                </c:pt>
                <c:pt idx="10">
                  <c:v>8019771.4180724826</c:v>
                </c:pt>
                <c:pt idx="11">
                  <c:v>7740460.8449659692</c:v>
                </c:pt>
              </c:numCache>
            </c:numRef>
          </c:val>
          <c:smooth val="0"/>
          <c:extLst>
            <c:ext xmlns:c16="http://schemas.microsoft.com/office/drawing/2014/chart" uri="{C3380CC4-5D6E-409C-BE32-E72D297353CC}">
              <c16:uniqueId val="{00000000-4B2C-4A22-8C47-28D041B3ED2D}"/>
            </c:ext>
          </c:extLst>
        </c:ser>
        <c:dLbls>
          <c:showLegendKey val="0"/>
          <c:showVal val="0"/>
          <c:showCatName val="0"/>
          <c:showSerName val="0"/>
          <c:showPercent val="0"/>
          <c:showBubbleSize val="0"/>
        </c:dLbls>
        <c:smooth val="0"/>
        <c:axId val="572713856"/>
        <c:axId val="572710576"/>
      </c:lineChart>
      <c:catAx>
        <c:axId val="57271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710576"/>
        <c:crosses val="autoZero"/>
        <c:auto val="1"/>
        <c:lblAlgn val="ctr"/>
        <c:lblOffset val="100"/>
        <c:noMultiLvlLbl val="0"/>
      </c:catAx>
      <c:valAx>
        <c:axId val="572710576"/>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71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25536240337107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402646544181978"/>
          <c:y val="0.13467592592592592"/>
          <c:w val="0.86486351706036746"/>
          <c:h val="0.54380322251385238"/>
        </c:manualLayout>
      </c:layout>
      <c:lineChart>
        <c:grouping val="standard"/>
        <c:varyColors val="0"/>
        <c:ser>
          <c:idx val="0"/>
          <c:order val="0"/>
          <c:tx>
            <c:strRef>
              <c:f>'Seasonality(CW)'!$B$3</c:f>
              <c:strCache>
                <c:ptCount val="1"/>
                <c:pt idx="0">
                  <c:v>2011/2012</c:v>
                </c:pt>
              </c:strCache>
            </c:strRef>
          </c:tx>
          <c:spPr>
            <a:ln w="28575" cap="rnd">
              <a:solidFill>
                <a:schemeClr val="accent1"/>
              </a:solidFill>
              <a:round/>
            </a:ln>
            <a:effectLst/>
          </c:spPr>
          <c:marker>
            <c:symbol val="none"/>
          </c:marker>
          <c:cat>
            <c:strRef>
              <c:f>'Seasonality(CW)'!$A$4:$A$15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'Seasonality(CW)'!$B$4:$B$15</c:f>
              <c:numCache>
                <c:formatCode>General</c:formatCode>
                <c:ptCount val="12"/>
                <c:pt idx="0">
                  <c:v>970761</c:v>
                </c:pt>
                <c:pt idx="1">
                  <c:v>758664</c:v>
                </c:pt>
                <c:pt idx="2">
                  <c:v>1072708</c:v>
                </c:pt>
                <c:pt idx="3">
                  <c:v>1489035</c:v>
                </c:pt>
                <c:pt idx="4">
                  <c:v>1994167</c:v>
                </c:pt>
                <c:pt idx="5">
                  <c:v>1423960</c:v>
                </c:pt>
                <c:pt idx="6">
                  <c:v>1693248</c:v>
                </c:pt>
                <c:pt idx="7">
                  <c:v>1559909</c:v>
                </c:pt>
                <c:pt idx="8">
                  <c:v>1308140</c:v>
                </c:pt>
                <c:pt idx="9">
                  <c:v>1362018</c:v>
                </c:pt>
                <c:pt idx="10">
                  <c:v>1274872</c:v>
                </c:pt>
                <c:pt idx="11">
                  <c:v>1240369</c:v>
                </c:pt>
              </c:numCache>
            </c:numRef>
          </c:val>
          <c:smooth val="0"/>
          <c:extLst>
            <c:ext xmlns:c16="http://schemas.microsoft.com/office/drawing/2014/chart" uri="{C3380CC4-5D6E-409C-BE32-E72D297353CC}">
              <c16:uniqueId val="{00000000-4942-4B93-B7F0-1ED55C3CED9C}"/>
            </c:ext>
          </c:extLst>
        </c:ser>
        <c:ser>
          <c:idx val="1"/>
          <c:order val="1"/>
          <c:tx>
            <c:strRef>
              <c:f>'Seasonality(CW)'!$C$3</c:f>
              <c:strCache>
                <c:ptCount val="1"/>
                <c:pt idx="0">
                  <c:v>2012/2013</c:v>
                </c:pt>
              </c:strCache>
            </c:strRef>
          </c:tx>
          <c:spPr>
            <a:ln w="28575" cap="rnd">
              <a:solidFill>
                <a:schemeClr val="accent2"/>
              </a:solidFill>
              <a:round/>
            </a:ln>
            <a:effectLst/>
          </c:spPr>
          <c:marker>
            <c:symbol val="none"/>
          </c:marker>
          <c:cat>
            <c:strRef>
              <c:f>'Seasonality(CW)'!$A$4:$A$15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'Seasonality(CW)'!$C$4:$C$15</c:f>
              <c:numCache>
                <c:formatCode>General</c:formatCode>
                <c:ptCount val="12"/>
                <c:pt idx="0">
                  <c:v>1283567</c:v>
                </c:pt>
                <c:pt idx="1">
                  <c:v>892856</c:v>
                </c:pt>
                <c:pt idx="2">
                  <c:v>1374417</c:v>
                </c:pt>
                <c:pt idx="3">
                  <c:v>1858138</c:v>
                </c:pt>
                <c:pt idx="4">
                  <c:v>2399958</c:v>
                </c:pt>
                <c:pt idx="5">
                  <c:v>1594473</c:v>
                </c:pt>
                <c:pt idx="6">
                  <c:v>2209923</c:v>
                </c:pt>
                <c:pt idx="7">
                  <c:v>1801987</c:v>
                </c:pt>
                <c:pt idx="8">
                  <c:v>1584877</c:v>
                </c:pt>
                <c:pt idx="9">
                  <c:v>1685605</c:v>
                </c:pt>
                <c:pt idx="10">
                  <c:v>1518629</c:v>
                </c:pt>
                <c:pt idx="11">
                  <c:v>1671778</c:v>
                </c:pt>
              </c:numCache>
            </c:numRef>
          </c:val>
          <c:smooth val="0"/>
          <c:extLst>
            <c:ext xmlns:c16="http://schemas.microsoft.com/office/drawing/2014/chart" uri="{C3380CC4-5D6E-409C-BE32-E72D297353CC}">
              <c16:uniqueId val="{00000001-4942-4B93-B7F0-1ED55C3CED9C}"/>
            </c:ext>
          </c:extLst>
        </c:ser>
        <c:ser>
          <c:idx val="2"/>
          <c:order val="2"/>
          <c:tx>
            <c:strRef>
              <c:f>'Seasonality(CW)'!$D$3</c:f>
              <c:strCache>
                <c:ptCount val="1"/>
                <c:pt idx="0">
                  <c:v>2013/2014</c:v>
                </c:pt>
              </c:strCache>
            </c:strRef>
          </c:tx>
          <c:spPr>
            <a:ln w="28575" cap="rnd">
              <a:solidFill>
                <a:schemeClr val="accent3"/>
              </a:solidFill>
              <a:round/>
            </a:ln>
            <a:effectLst/>
          </c:spPr>
          <c:marker>
            <c:symbol val="none"/>
          </c:marker>
          <c:cat>
            <c:strRef>
              <c:f>'Seasonality(CW)'!$A$4:$A$15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'Seasonality(CW)'!$D$4:$D$15</c:f>
              <c:numCache>
                <c:formatCode>General</c:formatCode>
                <c:ptCount val="12"/>
                <c:pt idx="0">
                  <c:v>1215335</c:v>
                </c:pt>
                <c:pt idx="1">
                  <c:v>962381</c:v>
                </c:pt>
                <c:pt idx="2">
                  <c:v>1260182</c:v>
                </c:pt>
                <c:pt idx="3">
                  <c:v>1813472</c:v>
                </c:pt>
                <c:pt idx="4">
                  <c:v>2461138</c:v>
                </c:pt>
                <c:pt idx="5">
                  <c:v>1682447</c:v>
                </c:pt>
                <c:pt idx="6">
                  <c:v>1960448</c:v>
                </c:pt>
                <c:pt idx="7">
                  <c:v>1854846</c:v>
                </c:pt>
                <c:pt idx="8">
                  <c:v>1483759</c:v>
                </c:pt>
                <c:pt idx="9">
                  <c:v>1566760</c:v>
                </c:pt>
                <c:pt idx="10">
                  <c:v>1507266</c:v>
                </c:pt>
                <c:pt idx="11">
                  <c:v>1519555</c:v>
                </c:pt>
              </c:numCache>
            </c:numRef>
          </c:val>
          <c:smooth val="0"/>
          <c:extLst>
            <c:ext xmlns:c16="http://schemas.microsoft.com/office/drawing/2014/chart" uri="{C3380CC4-5D6E-409C-BE32-E72D297353CC}">
              <c16:uniqueId val="{00000002-4942-4B93-B7F0-1ED55C3CED9C}"/>
            </c:ext>
          </c:extLst>
        </c:ser>
        <c:ser>
          <c:idx val="3"/>
          <c:order val="3"/>
          <c:tx>
            <c:strRef>
              <c:f>'Seasonality(CW)'!$E$3</c:f>
              <c:strCache>
                <c:ptCount val="1"/>
                <c:pt idx="0">
                  <c:v>2014/2015</c:v>
                </c:pt>
              </c:strCache>
            </c:strRef>
          </c:tx>
          <c:spPr>
            <a:ln w="28575" cap="rnd">
              <a:solidFill>
                <a:schemeClr val="accent4"/>
              </a:solidFill>
              <a:round/>
            </a:ln>
            <a:effectLst/>
          </c:spPr>
          <c:marker>
            <c:symbol val="none"/>
          </c:marker>
          <c:cat>
            <c:strRef>
              <c:f>'Seasonality(CW)'!$A$4:$A$15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'Seasonality(CW)'!$E$4:$E$15</c:f>
              <c:numCache>
                <c:formatCode>General</c:formatCode>
                <c:ptCount val="12"/>
                <c:pt idx="0">
                  <c:v>1241483</c:v>
                </c:pt>
                <c:pt idx="1">
                  <c:v>943955</c:v>
                </c:pt>
                <c:pt idx="2">
                  <c:v>1397665</c:v>
                </c:pt>
                <c:pt idx="3">
                  <c:v>1808931</c:v>
                </c:pt>
                <c:pt idx="4">
                  <c:v>2531788</c:v>
                </c:pt>
                <c:pt idx="5">
                  <c:v>1682295</c:v>
                </c:pt>
                <c:pt idx="6">
                  <c:v>2004637</c:v>
                </c:pt>
                <c:pt idx="7">
                  <c:v>1896203</c:v>
                </c:pt>
                <c:pt idx="8">
                  <c:v>1556473</c:v>
                </c:pt>
                <c:pt idx="9">
                  <c:v>1782406</c:v>
                </c:pt>
                <c:pt idx="10">
                  <c:v>1554437</c:v>
                </c:pt>
                <c:pt idx="11">
                  <c:v>1568327</c:v>
                </c:pt>
              </c:numCache>
            </c:numRef>
          </c:val>
          <c:smooth val="0"/>
          <c:extLst>
            <c:ext xmlns:c16="http://schemas.microsoft.com/office/drawing/2014/chart" uri="{C3380CC4-5D6E-409C-BE32-E72D297353CC}">
              <c16:uniqueId val="{00000003-4942-4B93-B7F0-1ED55C3CED9C}"/>
            </c:ext>
          </c:extLst>
        </c:ser>
        <c:ser>
          <c:idx val="4"/>
          <c:order val="4"/>
          <c:tx>
            <c:strRef>
              <c:f>'Seasonality(CW)'!$F$3</c:f>
              <c:strCache>
                <c:ptCount val="1"/>
                <c:pt idx="0">
                  <c:v>2015/2016</c:v>
                </c:pt>
              </c:strCache>
            </c:strRef>
          </c:tx>
          <c:spPr>
            <a:ln w="28575" cap="rnd">
              <a:solidFill>
                <a:schemeClr val="accent5"/>
              </a:solidFill>
              <a:round/>
            </a:ln>
            <a:effectLst/>
          </c:spPr>
          <c:marker>
            <c:symbol val="none"/>
          </c:marker>
          <c:cat>
            <c:strRef>
              <c:f>'Seasonality(CW)'!$A$4:$A$15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'Seasonality(CW)'!$F$4:$F$15</c:f>
              <c:numCache>
                <c:formatCode>General</c:formatCode>
                <c:ptCount val="12"/>
                <c:pt idx="0" formatCode="_-* #,##0_-;\-* #,##0_-;_-* &quot;-&quot;??_-;_-@_-">
                  <c:v>1147500</c:v>
                </c:pt>
                <c:pt idx="1">
                  <c:v>861201</c:v>
                </c:pt>
                <c:pt idx="2">
                  <c:v>1279467</c:v>
                </c:pt>
                <c:pt idx="3">
                  <c:v>1755330</c:v>
                </c:pt>
                <c:pt idx="4">
                  <c:v>2235512</c:v>
                </c:pt>
                <c:pt idx="5">
                  <c:v>1617722</c:v>
                </c:pt>
                <c:pt idx="6">
                  <c:v>1983082</c:v>
                </c:pt>
                <c:pt idx="7">
                  <c:v>1833737</c:v>
                </c:pt>
                <c:pt idx="8">
                  <c:v>1583399</c:v>
                </c:pt>
                <c:pt idx="9">
                  <c:v>1606417</c:v>
                </c:pt>
                <c:pt idx="10">
                  <c:v>1533321</c:v>
                </c:pt>
                <c:pt idx="11">
                  <c:v>1444537</c:v>
                </c:pt>
              </c:numCache>
            </c:numRef>
          </c:val>
          <c:smooth val="0"/>
          <c:extLst>
            <c:ext xmlns:c16="http://schemas.microsoft.com/office/drawing/2014/chart" uri="{C3380CC4-5D6E-409C-BE32-E72D297353CC}">
              <c16:uniqueId val="{00000004-4942-4B93-B7F0-1ED55C3CED9C}"/>
            </c:ext>
          </c:extLst>
        </c:ser>
        <c:ser>
          <c:idx val="5"/>
          <c:order val="5"/>
          <c:tx>
            <c:strRef>
              <c:f>'Seasonality(CW)'!$G$3</c:f>
              <c:strCache>
                <c:ptCount val="1"/>
                <c:pt idx="0">
                  <c:v>2016/2017</c:v>
                </c:pt>
              </c:strCache>
            </c:strRef>
          </c:tx>
          <c:spPr>
            <a:ln w="28575" cap="rnd">
              <a:solidFill>
                <a:schemeClr val="accent6"/>
              </a:solidFill>
              <a:round/>
            </a:ln>
            <a:effectLst/>
          </c:spPr>
          <c:marker>
            <c:symbol val="none"/>
          </c:marker>
          <c:cat>
            <c:strRef>
              <c:f>'Seasonality(CW)'!$A$4:$A$15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'Seasonality(CW)'!$G$4:$G$15</c:f>
              <c:numCache>
                <c:formatCode>General</c:formatCode>
                <c:ptCount val="12"/>
                <c:pt idx="0">
                  <c:v>1358152</c:v>
                </c:pt>
                <c:pt idx="1">
                  <c:v>1018882</c:v>
                </c:pt>
                <c:pt idx="2">
                  <c:v>1585391</c:v>
                </c:pt>
                <c:pt idx="3">
                  <c:v>2171456</c:v>
                </c:pt>
                <c:pt idx="4">
                  <c:v>2643021</c:v>
                </c:pt>
                <c:pt idx="5">
                  <c:v>1832216</c:v>
                </c:pt>
                <c:pt idx="6">
                  <c:v>2314826</c:v>
                </c:pt>
                <c:pt idx="7">
                  <c:v>2035367</c:v>
                </c:pt>
                <c:pt idx="8">
                  <c:v>1815283</c:v>
                </c:pt>
                <c:pt idx="9">
                  <c:v>1939849</c:v>
                </c:pt>
                <c:pt idx="10">
                  <c:v>1703982</c:v>
                </c:pt>
                <c:pt idx="11">
                  <c:v>1816703</c:v>
                </c:pt>
              </c:numCache>
            </c:numRef>
          </c:val>
          <c:smooth val="0"/>
          <c:extLst>
            <c:ext xmlns:c16="http://schemas.microsoft.com/office/drawing/2014/chart" uri="{C3380CC4-5D6E-409C-BE32-E72D297353CC}">
              <c16:uniqueId val="{00000005-4942-4B93-B7F0-1ED55C3CED9C}"/>
            </c:ext>
          </c:extLst>
        </c:ser>
        <c:ser>
          <c:idx val="6"/>
          <c:order val="6"/>
          <c:tx>
            <c:strRef>
              <c:f>'Seasonality(CW)'!$H$3</c:f>
              <c:strCache>
                <c:ptCount val="1"/>
                <c:pt idx="0">
                  <c:v>2017/2018</c:v>
                </c:pt>
              </c:strCache>
            </c:strRef>
          </c:tx>
          <c:spPr>
            <a:ln w="28575" cap="rnd">
              <a:solidFill>
                <a:schemeClr val="accent1">
                  <a:lumMod val="60000"/>
                </a:schemeClr>
              </a:solidFill>
              <a:round/>
            </a:ln>
            <a:effectLst/>
          </c:spPr>
          <c:marker>
            <c:symbol val="none"/>
          </c:marker>
          <c:cat>
            <c:strRef>
              <c:f>'Seasonality(CW)'!$A$4:$A$15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'Seasonality(CW)'!$H$4:$H$15</c:f>
              <c:numCache>
                <c:formatCode>General</c:formatCode>
                <c:ptCount val="12"/>
                <c:pt idx="0">
                  <c:v>1711067</c:v>
                </c:pt>
                <c:pt idx="1">
                  <c:v>1300093</c:v>
                </c:pt>
                <c:pt idx="2">
                  <c:v>1752118</c:v>
                </c:pt>
                <c:pt idx="3">
                  <c:v>2626185</c:v>
                </c:pt>
                <c:pt idx="4">
                  <c:v>3454825</c:v>
                </c:pt>
                <c:pt idx="5">
                  <c:v>2312954</c:v>
                </c:pt>
                <c:pt idx="6">
                  <c:v>2536443</c:v>
                </c:pt>
                <c:pt idx="7">
                  <c:v>2495260</c:v>
                </c:pt>
                <c:pt idx="8">
                  <c:v>1888512</c:v>
                </c:pt>
                <c:pt idx="9">
                  <c:v>2085033</c:v>
                </c:pt>
                <c:pt idx="10">
                  <c:v>2230715</c:v>
                </c:pt>
                <c:pt idx="11">
                  <c:v>2040794</c:v>
                </c:pt>
              </c:numCache>
            </c:numRef>
          </c:val>
          <c:smooth val="0"/>
          <c:extLst>
            <c:ext xmlns:c16="http://schemas.microsoft.com/office/drawing/2014/chart" uri="{C3380CC4-5D6E-409C-BE32-E72D297353CC}">
              <c16:uniqueId val="{00000006-4942-4B93-B7F0-1ED55C3CED9C}"/>
            </c:ext>
          </c:extLst>
        </c:ser>
        <c:ser>
          <c:idx val="7"/>
          <c:order val="7"/>
          <c:tx>
            <c:strRef>
              <c:f>'Seasonality(CW)'!$I$3</c:f>
              <c:strCache>
                <c:ptCount val="1"/>
                <c:pt idx="0">
                  <c:v>2018/2019</c:v>
                </c:pt>
              </c:strCache>
            </c:strRef>
          </c:tx>
          <c:spPr>
            <a:ln w="28575" cap="rnd">
              <a:solidFill>
                <a:schemeClr val="accent2">
                  <a:lumMod val="60000"/>
                </a:schemeClr>
              </a:solidFill>
              <a:round/>
            </a:ln>
            <a:effectLst/>
          </c:spPr>
          <c:marker>
            <c:symbol val="none"/>
          </c:marker>
          <c:cat>
            <c:strRef>
              <c:f>'Seasonality(CW)'!$A$4:$A$15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'Seasonality(CW)'!$I$4:$I$15</c:f>
              <c:numCache>
                <c:formatCode>General</c:formatCode>
                <c:ptCount val="12"/>
                <c:pt idx="0" formatCode="0">
                  <c:v>1576257.5</c:v>
                </c:pt>
                <c:pt idx="1">
                  <c:v>1176420</c:v>
                </c:pt>
                <c:pt idx="2" formatCode="0">
                  <c:v>1745505</c:v>
                </c:pt>
                <c:pt idx="3" formatCode="0">
                  <c:v>2390607.5</c:v>
                </c:pt>
                <c:pt idx="4" formatCode="0">
                  <c:v>3139898.75</c:v>
                </c:pt>
                <c:pt idx="5">
                  <c:v>2186185</c:v>
                </c:pt>
                <c:pt idx="6">
                  <c:v>2571270</c:v>
                </c:pt>
                <c:pt idx="7" formatCode="0">
                  <c:v>2385093.75</c:v>
                </c:pt>
                <c:pt idx="8" formatCode="0">
                  <c:v>1988346.25</c:v>
                </c:pt>
                <c:pt idx="9" formatCode="0">
                  <c:v>2291248.75</c:v>
                </c:pt>
                <c:pt idx="10" formatCode="0">
                  <c:v>2104817.5</c:v>
                </c:pt>
                <c:pt idx="11">
                  <c:v>1929401.25</c:v>
                </c:pt>
              </c:numCache>
            </c:numRef>
          </c:val>
          <c:smooth val="0"/>
          <c:extLst>
            <c:ext xmlns:c16="http://schemas.microsoft.com/office/drawing/2014/chart" uri="{C3380CC4-5D6E-409C-BE32-E72D297353CC}">
              <c16:uniqueId val="{00000007-4942-4B93-B7F0-1ED55C3CED9C}"/>
            </c:ext>
          </c:extLst>
        </c:ser>
        <c:ser>
          <c:idx val="8"/>
          <c:order val="8"/>
          <c:tx>
            <c:strRef>
              <c:f>'Seasonality(CW)'!$J$3</c:f>
              <c:strCache>
                <c:ptCount val="1"/>
                <c:pt idx="0">
                  <c:v>2019/2020</c:v>
                </c:pt>
              </c:strCache>
            </c:strRef>
          </c:tx>
          <c:spPr>
            <a:ln w="28575" cap="rnd">
              <a:solidFill>
                <a:schemeClr val="accent3">
                  <a:lumMod val="60000"/>
                </a:schemeClr>
              </a:solidFill>
              <a:round/>
            </a:ln>
            <a:effectLst/>
          </c:spPr>
          <c:marker>
            <c:symbol val="none"/>
          </c:marker>
          <c:cat>
            <c:strRef>
              <c:f>'Seasonality(CW)'!$A$4:$A$15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'Seasonality(CW)'!$J$4:$J$15</c:f>
              <c:numCache>
                <c:formatCode>0</c:formatCode>
                <c:ptCount val="12"/>
                <c:pt idx="0">
                  <c:v>1502805</c:v>
                </c:pt>
                <c:pt idx="1">
                  <c:v>1194036.25</c:v>
                </c:pt>
                <c:pt idx="2">
                  <c:v>1633677.5</c:v>
                </c:pt>
                <c:pt idx="3">
                  <c:v>2197822.5</c:v>
                </c:pt>
                <c:pt idx="4">
                  <c:v>2915231.25</c:v>
                </c:pt>
                <c:pt idx="5" formatCode="General">
                  <c:v>2132976.25</c:v>
                </c:pt>
                <c:pt idx="6">
                  <c:v>2398793.75</c:v>
                </c:pt>
                <c:pt idx="7">
                  <c:v>2347013.75</c:v>
                </c:pt>
                <c:pt idx="8" formatCode="General">
                  <c:v>1968262.5</c:v>
                </c:pt>
                <c:pt idx="9">
                  <c:v>2076737.5</c:v>
                </c:pt>
                <c:pt idx="10">
                  <c:v>2019947.5</c:v>
                </c:pt>
                <c:pt idx="11">
                  <c:v>1895345</c:v>
                </c:pt>
              </c:numCache>
            </c:numRef>
          </c:val>
          <c:smooth val="0"/>
          <c:extLst>
            <c:ext xmlns:c16="http://schemas.microsoft.com/office/drawing/2014/chart" uri="{C3380CC4-5D6E-409C-BE32-E72D297353CC}">
              <c16:uniqueId val="{00000008-4942-4B93-B7F0-1ED55C3CED9C}"/>
            </c:ext>
          </c:extLst>
        </c:ser>
        <c:ser>
          <c:idx val="9"/>
          <c:order val="9"/>
          <c:tx>
            <c:strRef>
              <c:f>'Seasonality(CW)'!$K$3</c:f>
              <c:strCache>
                <c:ptCount val="1"/>
                <c:pt idx="0">
                  <c:v>2020/2021</c:v>
                </c:pt>
              </c:strCache>
            </c:strRef>
          </c:tx>
          <c:spPr>
            <a:ln w="28575" cap="rnd">
              <a:solidFill>
                <a:schemeClr val="accent4">
                  <a:lumMod val="60000"/>
                </a:schemeClr>
              </a:solidFill>
              <a:round/>
            </a:ln>
            <a:effectLst/>
          </c:spPr>
          <c:marker>
            <c:symbol val="none"/>
          </c:marker>
          <c:cat>
            <c:strRef>
              <c:f>'Seasonality(CW)'!$A$4:$A$15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'Seasonality(CW)'!$K$4:$K$15</c:f>
              <c:numCache>
                <c:formatCode>0</c:formatCode>
                <c:ptCount val="12"/>
                <c:pt idx="0">
                  <c:v>1870986.25</c:v>
                </c:pt>
                <c:pt idx="1">
                  <c:v>1392122.5</c:v>
                </c:pt>
                <c:pt idx="2" formatCode="General">
                  <c:v>2078352.5</c:v>
                </c:pt>
                <c:pt idx="3">
                  <c:v>2978383.75</c:v>
                </c:pt>
                <c:pt idx="4" formatCode="General">
                  <c:v>3409821.25</c:v>
                </c:pt>
                <c:pt idx="5">
                  <c:v>2393420</c:v>
                </c:pt>
                <c:pt idx="6">
                  <c:v>3212732.5</c:v>
                </c:pt>
                <c:pt idx="7">
                  <c:v>2720118.75</c:v>
                </c:pt>
                <c:pt idx="8">
                  <c:v>2282723.75</c:v>
                </c:pt>
                <c:pt idx="9" formatCode="General">
                  <c:v>2445576.25</c:v>
                </c:pt>
                <c:pt idx="10">
                  <c:v>2296148.75</c:v>
                </c:pt>
                <c:pt idx="11">
                  <c:v>2369000</c:v>
                </c:pt>
              </c:numCache>
            </c:numRef>
          </c:val>
          <c:smooth val="0"/>
          <c:extLst>
            <c:ext xmlns:c16="http://schemas.microsoft.com/office/drawing/2014/chart" uri="{C3380CC4-5D6E-409C-BE32-E72D297353CC}">
              <c16:uniqueId val="{00000009-4942-4B93-B7F0-1ED55C3CED9C}"/>
            </c:ext>
          </c:extLst>
        </c:ser>
        <c:ser>
          <c:idx val="10"/>
          <c:order val="10"/>
          <c:tx>
            <c:strRef>
              <c:f>'Seasonality(CW)'!$L$3</c:f>
              <c:strCache>
                <c:ptCount val="1"/>
                <c:pt idx="0">
                  <c:v>2021/2022</c:v>
                </c:pt>
              </c:strCache>
            </c:strRef>
          </c:tx>
          <c:spPr>
            <a:ln w="28575" cap="rnd">
              <a:solidFill>
                <a:schemeClr val="accent5">
                  <a:lumMod val="60000"/>
                </a:schemeClr>
              </a:solidFill>
              <a:round/>
            </a:ln>
            <a:effectLst/>
          </c:spPr>
          <c:marker>
            <c:symbol val="none"/>
          </c:marker>
          <c:cat>
            <c:strRef>
              <c:f>'Seasonality(CW)'!$A$4:$A$15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'Seasonality(CW)'!$L$4:$L$15</c:f>
              <c:numCache>
                <c:formatCode>0</c:formatCode>
                <c:ptCount val="12"/>
                <c:pt idx="0">
                  <c:v>2244226.25</c:v>
                </c:pt>
                <c:pt idx="1">
                  <c:v>1638525</c:v>
                </c:pt>
                <c:pt idx="2" formatCode="General">
                  <c:v>2527735</c:v>
                </c:pt>
                <c:pt idx="3" formatCode="General">
                  <c:v>3716910</c:v>
                </c:pt>
                <c:pt idx="4" formatCode="General">
                  <c:v>4195412.5</c:v>
                </c:pt>
                <c:pt idx="5" formatCode="General">
                  <c:v>2808666.25</c:v>
                </c:pt>
                <c:pt idx="6" formatCode="General">
                  <c:v>3919492.5</c:v>
                </c:pt>
                <c:pt idx="7" formatCode="General">
                  <c:v>4064530</c:v>
                </c:pt>
                <c:pt idx="8">
                  <c:v>3095408.75</c:v>
                </c:pt>
                <c:pt idx="9">
                  <c:v>3607397.5</c:v>
                </c:pt>
                <c:pt idx="10" formatCode="General">
                  <c:v>3484296.25</c:v>
                </c:pt>
                <c:pt idx="11">
                  <c:v>3049412.5</c:v>
                </c:pt>
              </c:numCache>
            </c:numRef>
          </c:val>
          <c:smooth val="0"/>
          <c:extLst>
            <c:ext xmlns:c16="http://schemas.microsoft.com/office/drawing/2014/chart" uri="{C3380CC4-5D6E-409C-BE32-E72D297353CC}">
              <c16:uniqueId val="{0000000A-4942-4B93-B7F0-1ED55C3CED9C}"/>
            </c:ext>
          </c:extLst>
        </c:ser>
        <c:dLbls>
          <c:showLegendKey val="0"/>
          <c:showVal val="0"/>
          <c:showCatName val="0"/>
          <c:showSerName val="0"/>
          <c:showPercent val="0"/>
          <c:showBubbleSize val="0"/>
        </c:dLbls>
        <c:smooth val="0"/>
        <c:axId val="575565440"/>
        <c:axId val="575565768"/>
      </c:lineChart>
      <c:catAx>
        <c:axId val="57556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65768"/>
        <c:crosses val="autoZero"/>
        <c:auto val="1"/>
        <c:lblAlgn val="ctr"/>
        <c:lblOffset val="100"/>
        <c:noMultiLvlLbl val="0"/>
      </c:catAx>
      <c:valAx>
        <c:axId val="575565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65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'Seasonality(CW)'!$Q$3</c:f>
              <c:strCache>
                <c:ptCount val="1"/>
                <c:pt idx="0">
                  <c:v>2022/2023 Forecasts </c:v>
                </c:pt>
              </c:strCache>
            </c:strRef>
          </c:tx>
          <c:spPr>
            <a:ln w="28575" cap="rnd">
              <a:solidFill>
                <a:schemeClr val="accent1"/>
              </a:solidFill>
              <a:round/>
            </a:ln>
            <a:effectLst/>
          </c:spPr>
          <c:marker>
            <c:symbol val="none"/>
          </c:marker>
          <c:cat>
            <c:strRef>
              <c:f>'Seasonality(CW)'!$A$4:$A$15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'Seasonality(CW)'!$Q$4:$Q$15</c:f>
              <c:numCache>
                <c:formatCode>_-* #,##0.00_-;\-* #,##0.00_-;_-* "-"??_-;_-@_-</c:formatCode>
                <c:ptCount val="12"/>
                <c:pt idx="0">
                  <c:v>2447568.8175987122</c:v>
                </c:pt>
                <c:pt idx="1">
                  <c:v>1842892.4531295323</c:v>
                </c:pt>
                <c:pt idx="2">
                  <c:v>2688206.0708580026</c:v>
                </c:pt>
                <c:pt idx="3">
                  <c:v>3765942.6582706156</c:v>
                </c:pt>
                <c:pt idx="4">
                  <c:v>4764045.024733156</c:v>
                </c:pt>
                <c:pt idx="5">
                  <c:v>3289404.7149636731</c:v>
                </c:pt>
                <c:pt idx="6">
                  <c:v>4069362.193647013</c:v>
                </c:pt>
                <c:pt idx="7">
                  <c:v>3794452.5187678286</c:v>
                </c:pt>
                <c:pt idx="8">
                  <c:v>3120567.6175927124</c:v>
                </c:pt>
                <c:pt idx="9">
                  <c:v>3408082.9139045272</c:v>
                </c:pt>
                <c:pt idx="10">
                  <c:v>3222776.145704892</c:v>
                </c:pt>
                <c:pt idx="11">
                  <c:v>3119055.169223865</c:v>
                </c:pt>
              </c:numCache>
            </c:numRef>
          </c:val>
          <c:smooth val="0"/>
          <c:extLst>
            <c:ext xmlns:c16="http://schemas.microsoft.com/office/drawing/2014/chart" uri="{C3380CC4-5D6E-409C-BE32-E72D297353CC}">
              <c16:uniqueId val="{00000000-E09B-4126-8BBF-5E9E14E02DE1}"/>
            </c:ext>
          </c:extLst>
        </c:ser>
        <c:dLbls>
          <c:showLegendKey val="0"/>
          <c:showVal val="0"/>
          <c:showCatName val="0"/>
          <c:showSerName val="0"/>
          <c:showPercent val="0"/>
          <c:showBubbleSize val="0"/>
        </c:dLbls>
        <c:smooth val="0"/>
        <c:axId val="728899864"/>
        <c:axId val="728898880"/>
      </c:lineChart>
      <c:catAx>
        <c:axId val="728899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898880"/>
        <c:crosses val="autoZero"/>
        <c:auto val="1"/>
        <c:lblAlgn val="ctr"/>
        <c:lblOffset val="100"/>
        <c:noMultiLvlLbl val="0"/>
      </c:catAx>
      <c:valAx>
        <c:axId val="728898880"/>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899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latin typeface="Calibri"/>
                <a:ea typeface="Calibri"/>
                <a:cs typeface="Calibri"/>
              </a:defRPr>
            </a:pPr>
            <a:r>
              <a:rPr lang="en-CA"/>
              <a:t>Forecasting</a:t>
            </a:r>
          </a:p>
        </c:rich>
      </c:tx>
      <c:overlay val="0"/>
      <c:spPr>
        <a:effectLst/>
      </c:spPr>
    </c:title>
    <c:autoTitleDeleted val="0"/>
    <c:plotArea>
      <c:layout/>
      <c:lineChart>
        <c:grouping val="standard"/>
        <c:varyColors val="0"/>
        <c:ser>
          <c:idx val="0"/>
          <c:order val="0"/>
          <c:tx>
            <c:strRef>
              <c:f>'Exp Smooth with Trend(CW)'!$B$11</c:f>
              <c:strCache>
                <c:ptCount val="1"/>
                <c:pt idx="0">
                  <c:v>Demand</c:v>
                </c:pt>
              </c:strCache>
            </c:strRef>
          </c:tx>
          <c:val>
            <c:numRef>
              <c:f>'Exp Smooth with Trend(CW)'!$B$12:$B$22</c:f>
              <c:numCache>
                <c:formatCode>General</c:formatCode>
                <c:ptCount val="11"/>
                <c:pt idx="0">
                  <c:v>16147851</c:v>
                </c:pt>
                <c:pt idx="1">
                  <c:v>19876208</c:v>
                </c:pt>
                <c:pt idx="2">
                  <c:v>19287589</c:v>
                </c:pt>
                <c:pt idx="3">
                  <c:v>19968600</c:v>
                </c:pt>
                <c:pt idx="4">
                  <c:v>18881225</c:v>
                </c:pt>
                <c:pt idx="5">
                  <c:v>22235128</c:v>
                </c:pt>
                <c:pt idx="6">
                  <c:v>26433999</c:v>
                </c:pt>
                <c:pt idx="7">
                  <c:v>25485051.25</c:v>
                </c:pt>
                <c:pt idx="8">
                  <c:v>24282648.75</c:v>
                </c:pt>
                <c:pt idx="9">
                  <c:v>29449386.25</c:v>
                </c:pt>
                <c:pt idx="10">
                  <c:v>38352012.5</c:v>
                </c:pt>
              </c:numCache>
            </c:numRef>
          </c:val>
          <c:smooth val="0"/>
          <c:extLst>
            <c:ext xmlns:c16="http://schemas.microsoft.com/office/drawing/2014/chart" uri="{C3380CC4-5D6E-409C-BE32-E72D297353CC}">
              <c16:uniqueId val="{00000000-C64D-4E25-8967-2D2731D75600}"/>
            </c:ext>
          </c:extLst>
        </c:ser>
        <c:ser>
          <c:idx val="2"/>
          <c:order val="1"/>
          <c:tx>
            <c:strRef>
              <c:f>'Exp Smooth with Trend(CW)'!$D$11</c:f>
              <c:strCache>
                <c:ptCount val="1"/>
                <c:pt idx="0">
                  <c:v>Smoothed Forecast, Ft</c:v>
                </c:pt>
              </c:strCache>
            </c:strRef>
          </c:tx>
          <c:val>
            <c:numRef>
              <c:f>'Exp Smooth with Trend(CW)'!$D$12:$D$22</c:f>
              <c:numCache>
                <c:formatCode>General</c:formatCode>
                <c:ptCount val="11"/>
                <c:pt idx="0">
                  <c:v>8.9831794171254998E-6</c:v>
                </c:pt>
                <c:pt idx="1">
                  <c:v>16147851</c:v>
                </c:pt>
                <c:pt idx="2">
                  <c:v>19876208</c:v>
                </c:pt>
                <c:pt idx="3">
                  <c:v>19287589</c:v>
                </c:pt>
                <c:pt idx="4">
                  <c:v>19968600</c:v>
                </c:pt>
                <c:pt idx="5">
                  <c:v>18881225</c:v>
                </c:pt>
                <c:pt idx="6">
                  <c:v>22235128</c:v>
                </c:pt>
                <c:pt idx="7">
                  <c:v>26433999</c:v>
                </c:pt>
                <c:pt idx="8">
                  <c:v>25485051.25</c:v>
                </c:pt>
                <c:pt idx="9">
                  <c:v>24282648.75</c:v>
                </c:pt>
                <c:pt idx="10">
                  <c:v>29449386.25</c:v>
                </c:pt>
              </c:numCache>
            </c:numRef>
          </c:val>
          <c:smooth val="0"/>
          <c:extLst>
            <c:ext xmlns:c16="http://schemas.microsoft.com/office/drawing/2014/chart" uri="{C3380CC4-5D6E-409C-BE32-E72D297353CC}">
              <c16:uniqueId val="{00000001-C64D-4E25-8967-2D2731D75600}"/>
            </c:ext>
          </c:extLst>
        </c:ser>
        <c:ser>
          <c:idx val="4"/>
          <c:order val="2"/>
          <c:tx>
            <c:strRef>
              <c:f>'Exp Smooth with Trend(CW)'!$F$11</c:f>
              <c:strCache>
                <c:ptCount val="1"/>
                <c:pt idx="0">
                  <c:v>Forecast Including Trend, FITt</c:v>
                </c:pt>
              </c:strCache>
            </c:strRef>
          </c:tx>
          <c:val>
            <c:numRef>
              <c:f>'Exp Smooth with Trend(CW)'!$F$12:$F$22</c:f>
              <c:numCache>
                <c:formatCode>General</c:formatCode>
                <c:ptCount val="11"/>
                <c:pt idx="0">
                  <c:v>1.5475298224920799E-4</c:v>
                </c:pt>
                <c:pt idx="1">
                  <c:v>16760704.836393684</c:v>
                </c:pt>
                <c:pt idx="2">
                  <c:v>20607303.456636339</c:v>
                </c:pt>
                <c:pt idx="3">
                  <c:v>19968597.787672821</c:v>
                </c:pt>
                <c:pt idx="4">
                  <c:v>20649608.871636517</c:v>
                </c:pt>
                <c:pt idx="5">
                  <c:v>19495119.00664911</c:v>
                </c:pt>
                <c:pt idx="6">
                  <c:v>22953012.625768952</c:v>
                </c:pt>
                <c:pt idx="7">
                  <c:v>27283996.304626014</c:v>
                </c:pt>
                <c:pt idx="8">
                  <c:v>26266773.811569657</c:v>
                </c:pt>
                <c:pt idx="9">
                  <c:v>24989068.495387476</c:v>
                </c:pt>
                <c:pt idx="10">
                  <c:v>30325086.901362218</c:v>
                </c:pt>
              </c:numCache>
            </c:numRef>
          </c:val>
          <c:smooth val="0"/>
          <c:extLst>
            <c:ext xmlns:c16="http://schemas.microsoft.com/office/drawing/2014/chart" uri="{C3380CC4-5D6E-409C-BE32-E72D297353CC}">
              <c16:uniqueId val="{00000002-C64D-4E25-8967-2D2731D75600}"/>
            </c:ext>
          </c:extLst>
        </c:ser>
        <c:dLbls>
          <c:showLegendKey val="0"/>
          <c:showVal val="0"/>
          <c:showCatName val="0"/>
          <c:showSerName val="0"/>
          <c:showPercent val="0"/>
          <c:showBubbleSize val="0"/>
        </c:dLbls>
        <c:marker val="1"/>
        <c:smooth val="0"/>
        <c:axId val="1132950208"/>
        <c:axId val="1132948128"/>
      </c:lineChart>
      <c:catAx>
        <c:axId val="1132950208"/>
        <c:scaling>
          <c:orientation val="minMax"/>
        </c:scaling>
        <c:delete val="0"/>
        <c:axPos val="b"/>
        <c:title>
          <c:tx>
            <c:rich>
              <a:bodyPr/>
              <a:lstStyle/>
              <a:p>
                <a:pPr>
                  <a:defRPr/>
                </a:pPr>
                <a:r>
                  <a:rPr lang="en-CA"/>
                  <a:t>Time</a:t>
                </a:r>
              </a:p>
            </c:rich>
          </c:tx>
          <c:overlay val="0"/>
        </c:title>
        <c:majorTickMark val="out"/>
        <c:minorTickMark val="none"/>
        <c:tickLblPos val="nextTo"/>
        <c:crossAx val="1132948128"/>
        <c:crosses val="autoZero"/>
        <c:auto val="1"/>
        <c:lblAlgn val="ctr"/>
        <c:lblOffset val="100"/>
        <c:noMultiLvlLbl val="0"/>
      </c:catAx>
      <c:valAx>
        <c:axId val="1132948128"/>
        <c:scaling>
          <c:orientation val="minMax"/>
        </c:scaling>
        <c:delete val="0"/>
        <c:axPos val="l"/>
        <c:title>
          <c:tx>
            <c:rich>
              <a:bodyPr/>
              <a:lstStyle/>
              <a:p>
                <a:pPr>
                  <a:defRPr/>
                </a:pPr>
                <a:r>
                  <a:rPr lang="en-CA"/>
                  <a:t>Value</a:t>
                </a:r>
              </a:p>
            </c:rich>
          </c:tx>
          <c:overlay val="0"/>
        </c:title>
        <c:numFmt formatCode="General" sourceLinked="1"/>
        <c:majorTickMark val="out"/>
        <c:minorTickMark val="none"/>
        <c:tickLblPos val="nextTo"/>
        <c:crossAx val="1132950208"/>
        <c:crosses val="autoZero"/>
        <c:crossBetween val="midCat"/>
      </c:valAx>
      <c:spPr>
        <a:gradFill flip="none" rotWithShape="1">
          <a:gsLst>
            <a:gs pos="0">
              <a:srgbClr val="9AB5E4"/>
            </a:gs>
            <a:gs pos="100000">
              <a:srgbClr val="FFFFFF"/>
            </a:gs>
          </a:gsLst>
          <a:lin ang="5400000" scaled="1"/>
          <a:tileRect/>
        </a:gradFill>
      </c:spPr>
    </c:plotArea>
    <c:legend>
      <c:legendPos val="b"/>
      <c:overlay val="0"/>
    </c:legend>
    <c:plotVisOnly val="1"/>
    <c:dispBlanksAs val="gap"/>
    <c:showDLblsOverMax val="0"/>
  </c:chart>
  <c:spPr>
    <a:effectLst/>
  </c:spPr>
  <c:txPr>
    <a:bodyPr/>
    <a:lstStyle/>
    <a:p>
      <a:pPr>
        <a:defRPr sz="1000" b="0" i="0" u="none" strike="noStrike" baseline="0">
          <a:latin typeface="Calibri"/>
          <a:ea typeface="Calibri"/>
          <a:cs typeface="Calibri"/>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646264929313453E-2"/>
          <c:y val="0.16994272623138604"/>
          <c:w val="0.89248120728087854"/>
          <c:h val="0.72376509637326258"/>
        </c:manualLayout>
      </c:layout>
      <c:lineChart>
        <c:grouping val="standard"/>
        <c:varyColors val="0"/>
        <c:ser>
          <c:idx val="0"/>
          <c:order val="0"/>
          <c:tx>
            <c:strRef>
              <c:f>'Seasonality(VW)'!$P$3</c:f>
              <c:strCache>
                <c:ptCount val="1"/>
                <c:pt idx="0">
                  <c:v>SI</c:v>
                </c:pt>
              </c:strCache>
            </c:strRef>
          </c:tx>
          <c:spPr>
            <a:ln w="28575" cap="rnd">
              <a:solidFill>
                <a:schemeClr val="accent1"/>
              </a:solidFill>
              <a:round/>
            </a:ln>
            <a:effectLst/>
          </c:spPr>
          <c:marker>
            <c:symbol val="none"/>
          </c:marker>
          <c:cat>
            <c:strRef>
              <c:f>'Seasonality(VW)'!$A$4:$A$15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'Seasonality(VW)'!$P$4:$P$15</c:f>
              <c:numCache>
                <c:formatCode>General</c:formatCode>
                <c:ptCount val="12"/>
                <c:pt idx="0">
                  <c:v>0.73213444260128169</c:v>
                </c:pt>
                <c:pt idx="1">
                  <c:v>0.57453922681024305</c:v>
                </c:pt>
                <c:pt idx="2">
                  <c:v>0.80038428905107517</c:v>
                </c:pt>
                <c:pt idx="3">
                  <c:v>0.98190619044657235</c:v>
                </c:pt>
                <c:pt idx="4">
                  <c:v>1.5439058362808842</c:v>
                </c:pt>
                <c:pt idx="5">
                  <c:v>1.1219919651638279</c:v>
                </c:pt>
                <c:pt idx="6">
                  <c:v>1.2716249382167468</c:v>
                </c:pt>
                <c:pt idx="7">
                  <c:v>1.1488204153086576</c:v>
                </c:pt>
                <c:pt idx="8">
                  <c:v>0.96403831655260919</c:v>
                </c:pt>
                <c:pt idx="9">
                  <c:v>0.97771877495957094</c:v>
                </c:pt>
                <c:pt idx="10">
                  <c:v>0.95886846909102086</c:v>
                </c:pt>
                <c:pt idx="11">
                  <c:v>0.9240671355175103</c:v>
                </c:pt>
              </c:numCache>
            </c:numRef>
          </c:val>
          <c:smooth val="0"/>
          <c:extLst>
            <c:ext xmlns:c16="http://schemas.microsoft.com/office/drawing/2014/chart" uri="{C3380CC4-5D6E-409C-BE32-E72D297353CC}">
              <c16:uniqueId val="{00000000-3AC5-456E-9272-AEF5E0E2D091}"/>
            </c:ext>
          </c:extLst>
        </c:ser>
        <c:dLbls>
          <c:showLegendKey val="0"/>
          <c:showVal val="0"/>
          <c:showCatName val="0"/>
          <c:showSerName val="0"/>
          <c:showPercent val="0"/>
          <c:showBubbleSize val="0"/>
        </c:dLbls>
        <c:smooth val="0"/>
        <c:axId val="1026666655"/>
        <c:axId val="957463983"/>
      </c:lineChart>
      <c:catAx>
        <c:axId val="102666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463983"/>
        <c:crosses val="autoZero"/>
        <c:auto val="1"/>
        <c:lblAlgn val="ctr"/>
        <c:lblOffset val="100"/>
        <c:noMultiLvlLbl val="0"/>
      </c:catAx>
      <c:valAx>
        <c:axId val="95746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666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25536240337107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402646544181978"/>
          <c:y val="0.13467592592592592"/>
          <c:w val="0.86486351706036746"/>
          <c:h val="0.54380322251385238"/>
        </c:manualLayout>
      </c:layout>
      <c:lineChart>
        <c:grouping val="standard"/>
        <c:varyColors val="0"/>
        <c:ser>
          <c:idx val="0"/>
          <c:order val="0"/>
          <c:tx>
            <c:strRef>
              <c:f>'Seasonality(VW)'!$B$3</c:f>
              <c:strCache>
                <c:ptCount val="1"/>
                <c:pt idx="0">
                  <c:v>2011/2012</c:v>
                </c:pt>
              </c:strCache>
            </c:strRef>
          </c:tx>
          <c:spPr>
            <a:ln w="28575" cap="rnd">
              <a:solidFill>
                <a:schemeClr val="accent1"/>
              </a:solidFill>
              <a:round/>
            </a:ln>
            <a:effectLst/>
          </c:spPr>
          <c:marker>
            <c:symbol val="none"/>
          </c:marker>
          <c:cat>
            <c:strRef>
              <c:f>'Seasonality(VW)'!$A$4:$A$15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'Seasonality(VW)'!$B$4:$B$15</c:f>
              <c:numCache>
                <c:formatCode>General</c:formatCode>
                <c:ptCount val="12"/>
                <c:pt idx="0">
                  <c:v>1764060</c:v>
                </c:pt>
                <c:pt idx="1">
                  <c:v>1540293</c:v>
                </c:pt>
                <c:pt idx="2">
                  <c:v>2032483</c:v>
                </c:pt>
                <c:pt idx="3">
                  <c:v>2557492</c:v>
                </c:pt>
                <c:pt idx="4">
                  <c:v>3967929</c:v>
                </c:pt>
                <c:pt idx="5">
                  <c:v>2738522</c:v>
                </c:pt>
                <c:pt idx="6">
                  <c:v>3147162</c:v>
                </c:pt>
                <c:pt idx="7">
                  <c:v>2840640</c:v>
                </c:pt>
                <c:pt idx="8">
                  <c:v>2348084</c:v>
                </c:pt>
                <c:pt idx="9">
                  <c:v>2562829</c:v>
                </c:pt>
                <c:pt idx="10">
                  <c:v>2296603</c:v>
                </c:pt>
                <c:pt idx="11">
                  <c:v>2202490</c:v>
                </c:pt>
              </c:numCache>
            </c:numRef>
          </c:val>
          <c:smooth val="0"/>
          <c:extLst>
            <c:ext xmlns:c16="http://schemas.microsoft.com/office/drawing/2014/chart" uri="{C3380CC4-5D6E-409C-BE32-E72D297353CC}">
              <c16:uniqueId val="{00000000-2907-436F-A109-E2494163E8CF}"/>
            </c:ext>
          </c:extLst>
        </c:ser>
        <c:ser>
          <c:idx val="1"/>
          <c:order val="1"/>
          <c:tx>
            <c:strRef>
              <c:f>'Seasonality(VW)'!$C$3</c:f>
              <c:strCache>
                <c:ptCount val="1"/>
                <c:pt idx="0">
                  <c:v>2012/2013</c:v>
                </c:pt>
              </c:strCache>
            </c:strRef>
          </c:tx>
          <c:spPr>
            <a:ln w="28575" cap="rnd">
              <a:solidFill>
                <a:schemeClr val="accent2"/>
              </a:solidFill>
              <a:round/>
            </a:ln>
            <a:effectLst/>
          </c:spPr>
          <c:marker>
            <c:symbol val="none"/>
          </c:marker>
          <c:cat>
            <c:strRef>
              <c:f>'Seasonality(VW)'!$A$4:$A$15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'Seasonality(VW)'!$C$4:$C$15</c:f>
              <c:numCache>
                <c:formatCode>General</c:formatCode>
                <c:ptCount val="12"/>
                <c:pt idx="0">
                  <c:v>2295976</c:v>
                </c:pt>
                <c:pt idx="1">
                  <c:v>1694481</c:v>
                </c:pt>
                <c:pt idx="2">
                  <c:v>2399257</c:v>
                </c:pt>
                <c:pt idx="3">
                  <c:v>2877256</c:v>
                </c:pt>
                <c:pt idx="4">
                  <c:v>4812742</c:v>
                </c:pt>
                <c:pt idx="5">
                  <c:v>3431473</c:v>
                </c:pt>
                <c:pt idx="6">
                  <c:v>3805826</c:v>
                </c:pt>
                <c:pt idx="7">
                  <c:v>3546829</c:v>
                </c:pt>
                <c:pt idx="8">
                  <c:v>3038224</c:v>
                </c:pt>
                <c:pt idx="9">
                  <c:v>2970584</c:v>
                </c:pt>
                <c:pt idx="10">
                  <c:v>2903465</c:v>
                </c:pt>
                <c:pt idx="11">
                  <c:v>2989827</c:v>
                </c:pt>
              </c:numCache>
            </c:numRef>
          </c:val>
          <c:smooth val="0"/>
          <c:extLst>
            <c:ext xmlns:c16="http://schemas.microsoft.com/office/drawing/2014/chart" uri="{C3380CC4-5D6E-409C-BE32-E72D297353CC}">
              <c16:uniqueId val="{00000001-2907-436F-A109-E2494163E8CF}"/>
            </c:ext>
          </c:extLst>
        </c:ser>
        <c:ser>
          <c:idx val="2"/>
          <c:order val="2"/>
          <c:tx>
            <c:strRef>
              <c:f>'Seasonality(VW)'!$D$3</c:f>
              <c:strCache>
                <c:ptCount val="1"/>
                <c:pt idx="0">
                  <c:v>2013/2014</c:v>
                </c:pt>
              </c:strCache>
            </c:strRef>
          </c:tx>
          <c:spPr>
            <a:ln w="28575" cap="rnd">
              <a:solidFill>
                <a:schemeClr val="accent3"/>
              </a:solidFill>
              <a:round/>
            </a:ln>
            <a:effectLst/>
          </c:spPr>
          <c:marker>
            <c:symbol val="none"/>
          </c:marker>
          <c:cat>
            <c:strRef>
              <c:f>'Seasonality(VW)'!$A$4:$A$15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'Seasonality(VW)'!$D$4:$D$15</c:f>
              <c:numCache>
                <c:formatCode>General</c:formatCode>
                <c:ptCount val="12"/>
                <c:pt idx="0">
                  <c:v>2084977</c:v>
                </c:pt>
                <c:pt idx="1">
                  <c:v>1838229</c:v>
                </c:pt>
                <c:pt idx="2">
                  <c:v>2459423</c:v>
                </c:pt>
                <c:pt idx="3">
                  <c:v>2844230</c:v>
                </c:pt>
                <c:pt idx="4">
                  <c:v>4339135</c:v>
                </c:pt>
                <c:pt idx="5">
                  <c:v>3409669</c:v>
                </c:pt>
                <c:pt idx="6">
                  <c:v>3765980</c:v>
                </c:pt>
                <c:pt idx="7">
                  <c:v>3364437</c:v>
                </c:pt>
                <c:pt idx="8">
                  <c:v>2807646</c:v>
                </c:pt>
                <c:pt idx="9">
                  <c:v>2979163</c:v>
                </c:pt>
                <c:pt idx="10">
                  <c:v>2685556</c:v>
                </c:pt>
                <c:pt idx="11">
                  <c:v>2677053</c:v>
                </c:pt>
              </c:numCache>
            </c:numRef>
          </c:val>
          <c:smooth val="0"/>
          <c:extLst>
            <c:ext xmlns:c16="http://schemas.microsoft.com/office/drawing/2014/chart" uri="{C3380CC4-5D6E-409C-BE32-E72D297353CC}">
              <c16:uniqueId val="{00000002-2907-436F-A109-E2494163E8CF}"/>
            </c:ext>
          </c:extLst>
        </c:ser>
        <c:ser>
          <c:idx val="3"/>
          <c:order val="3"/>
          <c:tx>
            <c:strRef>
              <c:f>'Seasonality(VW)'!$E$3</c:f>
              <c:strCache>
                <c:ptCount val="1"/>
                <c:pt idx="0">
                  <c:v>2014/2015</c:v>
                </c:pt>
              </c:strCache>
            </c:strRef>
          </c:tx>
          <c:spPr>
            <a:ln w="28575" cap="rnd">
              <a:solidFill>
                <a:schemeClr val="accent4"/>
              </a:solidFill>
              <a:round/>
            </a:ln>
            <a:effectLst/>
          </c:spPr>
          <c:marker>
            <c:symbol val="none"/>
          </c:marker>
          <c:cat>
            <c:strRef>
              <c:f>'Seasonality(VW)'!$A$4:$A$15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'Seasonality(VW)'!$E$4:$E$15</c:f>
              <c:numCache>
                <c:formatCode>General</c:formatCode>
                <c:ptCount val="12"/>
                <c:pt idx="0">
                  <c:v>2178518</c:v>
                </c:pt>
                <c:pt idx="1">
                  <c:v>1918561</c:v>
                </c:pt>
                <c:pt idx="2">
                  <c:v>2420351</c:v>
                </c:pt>
                <c:pt idx="3">
                  <c:v>3241912</c:v>
                </c:pt>
                <c:pt idx="4">
                  <c:v>4780511</c:v>
                </c:pt>
                <c:pt idx="5">
                  <c:v>3377760</c:v>
                </c:pt>
                <c:pt idx="6">
                  <c:v>3715314</c:v>
                </c:pt>
                <c:pt idx="7">
                  <c:v>3434440</c:v>
                </c:pt>
                <c:pt idx="8">
                  <c:v>2825146</c:v>
                </c:pt>
                <c:pt idx="9">
                  <c:v>2924149</c:v>
                </c:pt>
                <c:pt idx="10">
                  <c:v>2928959</c:v>
                </c:pt>
                <c:pt idx="11">
                  <c:v>2617093</c:v>
                </c:pt>
              </c:numCache>
            </c:numRef>
          </c:val>
          <c:smooth val="0"/>
          <c:extLst>
            <c:ext xmlns:c16="http://schemas.microsoft.com/office/drawing/2014/chart" uri="{C3380CC4-5D6E-409C-BE32-E72D297353CC}">
              <c16:uniqueId val="{00000003-2907-436F-A109-E2494163E8CF}"/>
            </c:ext>
          </c:extLst>
        </c:ser>
        <c:ser>
          <c:idx val="4"/>
          <c:order val="4"/>
          <c:tx>
            <c:strRef>
              <c:f>'Seasonality(VW)'!$F$3</c:f>
              <c:strCache>
                <c:ptCount val="1"/>
                <c:pt idx="0">
                  <c:v>2015/2016</c:v>
                </c:pt>
              </c:strCache>
            </c:strRef>
          </c:tx>
          <c:spPr>
            <a:ln w="28575" cap="rnd">
              <a:solidFill>
                <a:schemeClr val="accent5"/>
              </a:solidFill>
              <a:round/>
            </a:ln>
            <a:effectLst/>
          </c:spPr>
          <c:marker>
            <c:symbol val="none"/>
          </c:marker>
          <c:cat>
            <c:strRef>
              <c:f>'Seasonality(VW)'!$A$4:$A$15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'Seasonality(VW)'!$F$4:$F$15</c:f>
              <c:numCache>
                <c:formatCode>General</c:formatCode>
                <c:ptCount val="12"/>
                <c:pt idx="0" formatCode="_-* #,##0_-;\-* #,##0_-;_-* &quot;-&quot;??_-;_-@_-">
                  <c:v>2135521</c:v>
                </c:pt>
                <c:pt idx="1">
                  <c:v>1805919</c:v>
                </c:pt>
                <c:pt idx="2">
                  <c:v>2420853</c:v>
                </c:pt>
                <c:pt idx="3">
                  <c:v>2884041</c:v>
                </c:pt>
                <c:pt idx="4">
                  <c:v>4554341</c:v>
                </c:pt>
                <c:pt idx="5">
                  <c:v>3115364</c:v>
                </c:pt>
                <c:pt idx="6">
                  <c:v>3645473</c:v>
                </c:pt>
                <c:pt idx="7">
                  <c:v>3215654</c:v>
                </c:pt>
                <c:pt idx="8">
                  <c:v>2803392</c:v>
                </c:pt>
                <c:pt idx="9">
                  <c:v>3120999</c:v>
                </c:pt>
                <c:pt idx="10">
                  <c:v>2584866</c:v>
                </c:pt>
                <c:pt idx="11">
                  <c:v>2701189</c:v>
                </c:pt>
              </c:numCache>
            </c:numRef>
          </c:val>
          <c:smooth val="0"/>
          <c:extLst>
            <c:ext xmlns:c16="http://schemas.microsoft.com/office/drawing/2014/chart" uri="{C3380CC4-5D6E-409C-BE32-E72D297353CC}">
              <c16:uniqueId val="{00000004-2907-436F-A109-E2494163E8CF}"/>
            </c:ext>
          </c:extLst>
        </c:ser>
        <c:ser>
          <c:idx val="5"/>
          <c:order val="5"/>
          <c:tx>
            <c:strRef>
              <c:f>'Seasonality(VW)'!$G$3</c:f>
              <c:strCache>
                <c:ptCount val="1"/>
                <c:pt idx="0">
                  <c:v>2016/2017</c:v>
                </c:pt>
              </c:strCache>
            </c:strRef>
          </c:tx>
          <c:spPr>
            <a:ln w="28575" cap="rnd">
              <a:solidFill>
                <a:schemeClr val="accent6"/>
              </a:solidFill>
              <a:round/>
            </a:ln>
            <a:effectLst/>
          </c:spPr>
          <c:marker>
            <c:symbol val="none"/>
          </c:marker>
          <c:cat>
            <c:strRef>
              <c:f>'Seasonality(VW)'!$A$4:$A$15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'Seasonality(VW)'!$G$4:$G$15</c:f>
              <c:numCache>
                <c:formatCode>General</c:formatCode>
                <c:ptCount val="12"/>
                <c:pt idx="0">
                  <c:v>2756491</c:v>
                </c:pt>
                <c:pt idx="1">
                  <c:v>1856332</c:v>
                </c:pt>
                <c:pt idx="2">
                  <c:v>2736550</c:v>
                </c:pt>
                <c:pt idx="3">
                  <c:v>3254799</c:v>
                </c:pt>
                <c:pt idx="4">
                  <c:v>5346198</c:v>
                </c:pt>
                <c:pt idx="5">
                  <c:v>3898195</c:v>
                </c:pt>
                <c:pt idx="6">
                  <c:v>4355643</c:v>
                </c:pt>
                <c:pt idx="7">
                  <c:v>3812564</c:v>
                </c:pt>
                <c:pt idx="8">
                  <c:v>3389886</c:v>
                </c:pt>
                <c:pt idx="9">
                  <c:v>3411746</c:v>
                </c:pt>
                <c:pt idx="10">
                  <c:v>3056778</c:v>
                </c:pt>
                <c:pt idx="11">
                  <c:v>3136209</c:v>
                </c:pt>
              </c:numCache>
            </c:numRef>
          </c:val>
          <c:smooth val="0"/>
          <c:extLst>
            <c:ext xmlns:c16="http://schemas.microsoft.com/office/drawing/2014/chart" uri="{C3380CC4-5D6E-409C-BE32-E72D297353CC}">
              <c16:uniqueId val="{00000005-2907-436F-A109-E2494163E8CF}"/>
            </c:ext>
          </c:extLst>
        </c:ser>
        <c:ser>
          <c:idx val="6"/>
          <c:order val="6"/>
          <c:tx>
            <c:strRef>
              <c:f>'Seasonality(VW)'!$H$3</c:f>
              <c:strCache>
                <c:ptCount val="1"/>
                <c:pt idx="0">
                  <c:v>2017/2018</c:v>
                </c:pt>
              </c:strCache>
            </c:strRef>
          </c:tx>
          <c:spPr>
            <a:ln w="28575" cap="rnd">
              <a:solidFill>
                <a:schemeClr val="accent1">
                  <a:lumMod val="60000"/>
                </a:schemeClr>
              </a:solidFill>
              <a:round/>
            </a:ln>
            <a:effectLst/>
          </c:spPr>
          <c:marker>
            <c:symbol val="none"/>
          </c:marker>
          <c:cat>
            <c:strRef>
              <c:f>'Seasonality(VW)'!$A$4:$A$15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'Seasonality(VW)'!$H$4:$H$15</c:f>
              <c:numCache>
                <c:formatCode>General</c:formatCode>
                <c:ptCount val="12"/>
                <c:pt idx="0">
                  <c:v>2682826</c:v>
                </c:pt>
                <c:pt idx="1">
                  <c:v>2273586</c:v>
                </c:pt>
                <c:pt idx="2">
                  <c:v>3353168</c:v>
                </c:pt>
                <c:pt idx="3">
                  <c:v>4128102</c:v>
                </c:pt>
                <c:pt idx="4">
                  <c:v>6256688</c:v>
                </c:pt>
                <c:pt idx="5">
                  <c:v>4350036</c:v>
                </c:pt>
                <c:pt idx="6">
                  <c:v>5323121</c:v>
                </c:pt>
                <c:pt idx="7">
                  <c:v>4562414</c:v>
                </c:pt>
                <c:pt idx="8">
                  <c:v>3960914</c:v>
                </c:pt>
                <c:pt idx="9">
                  <c:v>3734272</c:v>
                </c:pt>
                <c:pt idx="10">
                  <c:v>3852915</c:v>
                </c:pt>
                <c:pt idx="11">
                  <c:v>4020313</c:v>
                </c:pt>
              </c:numCache>
            </c:numRef>
          </c:val>
          <c:smooth val="0"/>
          <c:extLst>
            <c:ext xmlns:c16="http://schemas.microsoft.com/office/drawing/2014/chart" uri="{C3380CC4-5D6E-409C-BE32-E72D297353CC}">
              <c16:uniqueId val="{00000006-2907-436F-A109-E2494163E8CF}"/>
            </c:ext>
          </c:extLst>
        </c:ser>
        <c:ser>
          <c:idx val="7"/>
          <c:order val="7"/>
          <c:tx>
            <c:strRef>
              <c:f>'Seasonality(VW)'!$I$3</c:f>
              <c:strCache>
                <c:ptCount val="1"/>
                <c:pt idx="0">
                  <c:v>2018/2019</c:v>
                </c:pt>
              </c:strCache>
            </c:strRef>
          </c:tx>
          <c:spPr>
            <a:ln w="28575" cap="rnd">
              <a:solidFill>
                <a:schemeClr val="accent2">
                  <a:lumMod val="60000"/>
                </a:schemeClr>
              </a:solidFill>
              <a:round/>
            </a:ln>
            <a:effectLst/>
          </c:spPr>
          <c:marker>
            <c:symbol val="none"/>
          </c:marker>
          <c:cat>
            <c:strRef>
              <c:f>'Seasonality(VW)'!$A$4:$A$15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'Seasonality(VW)'!$I$4:$I$15</c:f>
              <c:numCache>
                <c:formatCode>General</c:formatCode>
                <c:ptCount val="12"/>
                <c:pt idx="0" formatCode="0">
                  <c:v>2825855</c:v>
                </c:pt>
                <c:pt idx="1">
                  <c:v>2246933.75</c:v>
                </c:pt>
                <c:pt idx="2" formatCode="0">
                  <c:v>3200396.25</c:v>
                </c:pt>
                <c:pt idx="3" formatCode="0">
                  <c:v>3834893.75</c:v>
                </c:pt>
                <c:pt idx="4" formatCode="0">
                  <c:v>5917540</c:v>
                </c:pt>
                <c:pt idx="5">
                  <c:v>4242575</c:v>
                </c:pt>
                <c:pt idx="6">
                  <c:v>4953250</c:v>
                </c:pt>
                <c:pt idx="7" formatCode="0">
                  <c:v>4253518.75</c:v>
                </c:pt>
                <c:pt idx="8" formatCode="0">
                  <c:v>3611651.25</c:v>
                </c:pt>
                <c:pt idx="9" formatCode="0">
                  <c:v>3747778.75</c:v>
                </c:pt>
                <c:pt idx="10" formatCode="0">
                  <c:v>3586760</c:v>
                </c:pt>
                <c:pt idx="11">
                  <c:v>3610878.75</c:v>
                </c:pt>
              </c:numCache>
            </c:numRef>
          </c:val>
          <c:smooth val="0"/>
          <c:extLst>
            <c:ext xmlns:c16="http://schemas.microsoft.com/office/drawing/2014/chart" uri="{C3380CC4-5D6E-409C-BE32-E72D297353CC}">
              <c16:uniqueId val="{00000007-2907-436F-A109-E2494163E8CF}"/>
            </c:ext>
          </c:extLst>
        </c:ser>
        <c:ser>
          <c:idx val="8"/>
          <c:order val="8"/>
          <c:tx>
            <c:strRef>
              <c:f>'Seasonality(VW)'!$J$3</c:f>
              <c:strCache>
                <c:ptCount val="1"/>
                <c:pt idx="0">
                  <c:v>2019/2020</c:v>
                </c:pt>
              </c:strCache>
            </c:strRef>
          </c:tx>
          <c:spPr>
            <a:ln w="28575" cap="rnd">
              <a:solidFill>
                <a:schemeClr val="accent3">
                  <a:lumMod val="60000"/>
                </a:schemeClr>
              </a:solidFill>
              <a:round/>
            </a:ln>
            <a:effectLst/>
          </c:spPr>
          <c:marker>
            <c:symbol val="none"/>
          </c:marker>
          <c:cat>
            <c:strRef>
              <c:f>'Seasonality(VW)'!$A$4:$A$15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'Seasonality(VW)'!$J$4:$J$15</c:f>
              <c:numCache>
                <c:formatCode>0</c:formatCode>
                <c:ptCount val="12"/>
                <c:pt idx="0">
                  <c:v>2816101.25</c:v>
                </c:pt>
                <c:pt idx="1">
                  <c:v>2223622.5</c:v>
                </c:pt>
                <c:pt idx="2">
                  <c:v>2982313.75</c:v>
                </c:pt>
                <c:pt idx="3">
                  <c:v>3622411.25</c:v>
                </c:pt>
                <c:pt idx="4">
                  <c:v>5751966.25</c:v>
                </c:pt>
                <c:pt idx="5" formatCode="General">
                  <c:v>4131913.75</c:v>
                </c:pt>
                <c:pt idx="6">
                  <c:v>4673750</c:v>
                </c:pt>
                <c:pt idx="7">
                  <c:v>4047478.75</c:v>
                </c:pt>
                <c:pt idx="8" formatCode="General">
                  <c:v>3640177.5</c:v>
                </c:pt>
                <c:pt idx="9">
                  <c:v>3592226.25</c:v>
                </c:pt>
                <c:pt idx="10">
                  <c:v>3392988.75</c:v>
                </c:pt>
                <c:pt idx="11">
                  <c:v>3367078.75</c:v>
                </c:pt>
              </c:numCache>
            </c:numRef>
          </c:val>
          <c:smooth val="0"/>
          <c:extLst>
            <c:ext xmlns:c16="http://schemas.microsoft.com/office/drawing/2014/chart" uri="{C3380CC4-5D6E-409C-BE32-E72D297353CC}">
              <c16:uniqueId val="{00000008-2907-436F-A109-E2494163E8CF}"/>
            </c:ext>
          </c:extLst>
        </c:ser>
        <c:ser>
          <c:idx val="9"/>
          <c:order val="9"/>
          <c:tx>
            <c:strRef>
              <c:f>'Seasonality(VW)'!$K$3</c:f>
              <c:strCache>
                <c:ptCount val="1"/>
                <c:pt idx="0">
                  <c:v>2020/2021</c:v>
                </c:pt>
              </c:strCache>
            </c:strRef>
          </c:tx>
          <c:spPr>
            <a:ln w="28575" cap="rnd">
              <a:solidFill>
                <a:schemeClr val="accent4">
                  <a:lumMod val="60000"/>
                </a:schemeClr>
              </a:solidFill>
              <a:round/>
            </a:ln>
            <a:effectLst/>
          </c:spPr>
          <c:marker>
            <c:symbol val="none"/>
          </c:marker>
          <c:cat>
            <c:strRef>
              <c:f>'Seasonality(VW)'!$A$4:$A$15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'Seasonality(VW)'!$K$4:$K$15</c:f>
              <c:numCache>
                <c:formatCode>0</c:formatCode>
                <c:ptCount val="12"/>
                <c:pt idx="0">
                  <c:v>3331931.25</c:v>
                </c:pt>
                <c:pt idx="1">
                  <c:v>2459953.75</c:v>
                </c:pt>
                <c:pt idx="2" formatCode="General">
                  <c:v>3370832.5</c:v>
                </c:pt>
                <c:pt idx="3">
                  <c:v>4032825</c:v>
                </c:pt>
                <c:pt idx="4" formatCode="General">
                  <c:v>7011533.75</c:v>
                </c:pt>
                <c:pt idx="5">
                  <c:v>5042207.5</c:v>
                </c:pt>
                <c:pt idx="6">
                  <c:v>5570005</c:v>
                </c:pt>
                <c:pt idx="7">
                  <c:v>4863103.75</c:v>
                </c:pt>
                <c:pt idx="8">
                  <c:v>4482050</c:v>
                </c:pt>
                <c:pt idx="9" formatCode="General">
                  <c:v>4339253.75</c:v>
                </c:pt>
                <c:pt idx="10">
                  <c:v>4218388.75</c:v>
                </c:pt>
                <c:pt idx="11">
                  <c:v>4138842.5</c:v>
                </c:pt>
              </c:numCache>
            </c:numRef>
          </c:val>
          <c:smooth val="0"/>
          <c:extLst>
            <c:ext xmlns:c16="http://schemas.microsoft.com/office/drawing/2014/chart" uri="{C3380CC4-5D6E-409C-BE32-E72D297353CC}">
              <c16:uniqueId val="{00000009-2907-436F-A109-E2494163E8CF}"/>
            </c:ext>
          </c:extLst>
        </c:ser>
        <c:ser>
          <c:idx val="10"/>
          <c:order val="10"/>
          <c:tx>
            <c:strRef>
              <c:f>'Seasonality(VW)'!$L$3</c:f>
              <c:strCache>
                <c:ptCount val="1"/>
                <c:pt idx="0">
                  <c:v>2021/2022</c:v>
                </c:pt>
              </c:strCache>
            </c:strRef>
          </c:tx>
          <c:spPr>
            <a:ln w="28575" cap="rnd">
              <a:solidFill>
                <a:schemeClr val="accent5">
                  <a:lumMod val="60000"/>
                </a:schemeClr>
              </a:solidFill>
              <a:round/>
            </a:ln>
            <a:effectLst/>
          </c:spPr>
          <c:marker>
            <c:symbol val="none"/>
          </c:marker>
          <c:cat>
            <c:strRef>
              <c:f>'Seasonality(VW)'!$A$4:$A$15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'Seasonality(VW)'!$L$4:$L$15</c:f>
              <c:numCache>
                <c:formatCode>0</c:formatCode>
                <c:ptCount val="12"/>
                <c:pt idx="0">
                  <c:v>4352736.25</c:v>
                </c:pt>
                <c:pt idx="1">
                  <c:v>3076271.25</c:v>
                </c:pt>
                <c:pt idx="2" formatCode="General">
                  <c:v>4573730</c:v>
                </c:pt>
                <c:pt idx="3" formatCode="General">
                  <c:v>5917300</c:v>
                </c:pt>
                <c:pt idx="4" formatCode="General">
                  <c:v>8890311.25</c:v>
                </c:pt>
                <c:pt idx="5" formatCode="General">
                  <c:v>7049423.75</c:v>
                </c:pt>
                <c:pt idx="6" formatCode="General">
                  <c:v>7804592.5</c:v>
                </c:pt>
                <c:pt idx="7" formatCode="General">
                  <c:v>7916985</c:v>
                </c:pt>
                <c:pt idx="8">
                  <c:v>5574850</c:v>
                </c:pt>
                <c:pt idx="9">
                  <c:v>5645110</c:v>
                </c:pt>
                <c:pt idx="10" formatCode="General">
                  <c:v>6768373.75</c:v>
                </c:pt>
                <c:pt idx="11">
                  <c:v>5425496.25</c:v>
                </c:pt>
              </c:numCache>
            </c:numRef>
          </c:val>
          <c:smooth val="0"/>
          <c:extLst>
            <c:ext xmlns:c16="http://schemas.microsoft.com/office/drawing/2014/chart" uri="{C3380CC4-5D6E-409C-BE32-E72D297353CC}">
              <c16:uniqueId val="{0000000A-2907-436F-A109-E2494163E8CF}"/>
            </c:ext>
          </c:extLst>
        </c:ser>
        <c:dLbls>
          <c:showLegendKey val="0"/>
          <c:showVal val="0"/>
          <c:showCatName val="0"/>
          <c:showSerName val="0"/>
          <c:showPercent val="0"/>
          <c:showBubbleSize val="0"/>
        </c:dLbls>
        <c:smooth val="0"/>
        <c:axId val="575565440"/>
        <c:axId val="575565768"/>
      </c:lineChart>
      <c:catAx>
        <c:axId val="57556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65768"/>
        <c:crosses val="autoZero"/>
        <c:auto val="1"/>
        <c:lblAlgn val="ctr"/>
        <c:lblOffset val="100"/>
        <c:noMultiLvlLbl val="0"/>
      </c:catAx>
      <c:valAx>
        <c:axId val="575565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65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'Seasonality(VW)'!$Q$3</c:f>
              <c:strCache>
                <c:ptCount val="1"/>
                <c:pt idx="0">
                  <c:v>2022/2023 Forecasts </c:v>
                </c:pt>
              </c:strCache>
            </c:strRef>
          </c:tx>
          <c:spPr>
            <a:ln w="28575" cap="rnd">
              <a:solidFill>
                <a:schemeClr val="accent1"/>
              </a:solidFill>
              <a:round/>
            </a:ln>
            <a:effectLst/>
          </c:spPr>
          <c:marker>
            <c:symbol val="none"/>
          </c:marker>
          <c:cat>
            <c:strRef>
              <c:f>'Seasonality(VW)'!$A$4:$A$15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'Seasonality(VW)'!$Q$4:$Q$15</c:f>
              <c:numCache>
                <c:formatCode>_-* #,##0.00_-;\-* #,##0.00_-;_-* "-"??_-;_-@_-</c:formatCode>
                <c:ptCount val="12"/>
                <c:pt idx="0">
                  <c:v>4578392.6690268721</c:v>
                </c:pt>
                <c:pt idx="1">
                  <c:v>3592873.1542123724</c:v>
                </c:pt>
                <c:pt idx="2">
                  <c:v>5005192.1452784175</c:v>
                </c:pt>
                <c:pt idx="3">
                  <c:v>6140336.859498024</c:v>
                </c:pt>
                <c:pt idx="4">
                  <c:v>9654793.9165126067</c:v>
                </c:pt>
                <c:pt idx="5">
                  <c:v>7016361.3253347175</c:v>
                </c:pt>
                <c:pt idx="6">
                  <c:v>7952089.0646773549</c:v>
                </c:pt>
                <c:pt idx="7">
                  <c:v>7184132.6693900805</c:v>
                </c:pt>
                <c:pt idx="8">
                  <c:v>6028600.3558081295</c:v>
                </c:pt>
                <c:pt idx="9">
                  <c:v>6114150.9143323526</c:v>
                </c:pt>
                <c:pt idx="10">
                  <c:v>5996270.7857990675</c:v>
                </c:pt>
                <c:pt idx="11">
                  <c:v>5778641.1248597419</c:v>
                </c:pt>
              </c:numCache>
            </c:numRef>
          </c:val>
          <c:smooth val="0"/>
          <c:extLst>
            <c:ext xmlns:c16="http://schemas.microsoft.com/office/drawing/2014/chart" uri="{C3380CC4-5D6E-409C-BE32-E72D297353CC}">
              <c16:uniqueId val="{00000000-795E-4E39-A481-50E09CDC6603}"/>
            </c:ext>
          </c:extLst>
        </c:ser>
        <c:dLbls>
          <c:showLegendKey val="0"/>
          <c:showVal val="0"/>
          <c:showCatName val="0"/>
          <c:showSerName val="0"/>
          <c:showPercent val="0"/>
          <c:showBubbleSize val="0"/>
        </c:dLbls>
        <c:smooth val="0"/>
        <c:axId val="737083760"/>
        <c:axId val="737076544"/>
      </c:lineChart>
      <c:catAx>
        <c:axId val="73708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076544"/>
        <c:crosses val="autoZero"/>
        <c:auto val="1"/>
        <c:lblAlgn val="ctr"/>
        <c:lblOffset val="100"/>
        <c:noMultiLvlLbl val="0"/>
      </c:catAx>
      <c:valAx>
        <c:axId val="737076544"/>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08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latin typeface="Calibri"/>
                <a:ea typeface="Calibri"/>
                <a:cs typeface="Calibri"/>
              </a:defRPr>
            </a:pPr>
            <a:r>
              <a:rPr lang="en-CA"/>
              <a:t>Forecasting</a:t>
            </a:r>
          </a:p>
        </c:rich>
      </c:tx>
      <c:overlay val="0"/>
      <c:spPr>
        <a:effectLst/>
      </c:spPr>
    </c:title>
    <c:autoTitleDeleted val="0"/>
    <c:plotArea>
      <c:layout/>
      <c:lineChart>
        <c:grouping val="standard"/>
        <c:varyColors val="0"/>
        <c:ser>
          <c:idx val="0"/>
          <c:order val="0"/>
          <c:tx>
            <c:strRef>
              <c:f>'Exp Smooth with Trend(VW)'!$B$11</c:f>
              <c:strCache>
                <c:ptCount val="1"/>
                <c:pt idx="0">
                  <c:v>Demand</c:v>
                </c:pt>
              </c:strCache>
            </c:strRef>
          </c:tx>
          <c:val>
            <c:numRef>
              <c:f>'Exp Smooth with Trend(VW)'!$B$12:$B$22</c:f>
              <c:numCache>
                <c:formatCode>General</c:formatCode>
                <c:ptCount val="11"/>
                <c:pt idx="0">
                  <c:v>29998587</c:v>
                </c:pt>
                <c:pt idx="1">
                  <c:v>36765940</c:v>
                </c:pt>
                <c:pt idx="2">
                  <c:v>35255498</c:v>
                </c:pt>
                <c:pt idx="3">
                  <c:v>36362714</c:v>
                </c:pt>
                <c:pt idx="4">
                  <c:v>34987612</c:v>
                </c:pt>
                <c:pt idx="5">
                  <c:v>41011391</c:v>
                </c:pt>
                <c:pt idx="6">
                  <c:v>48498355</c:v>
                </c:pt>
                <c:pt idx="7">
                  <c:v>46032031.25</c:v>
                </c:pt>
                <c:pt idx="8">
                  <c:v>44242028.75</c:v>
                </c:pt>
                <c:pt idx="9">
                  <c:v>52860927.5</c:v>
                </c:pt>
                <c:pt idx="10">
                  <c:v>72995180</c:v>
                </c:pt>
              </c:numCache>
            </c:numRef>
          </c:val>
          <c:smooth val="0"/>
          <c:extLst>
            <c:ext xmlns:c16="http://schemas.microsoft.com/office/drawing/2014/chart" uri="{C3380CC4-5D6E-409C-BE32-E72D297353CC}">
              <c16:uniqueId val="{00000000-3D6D-448B-A437-7FA7E41011F7}"/>
            </c:ext>
          </c:extLst>
        </c:ser>
        <c:ser>
          <c:idx val="2"/>
          <c:order val="1"/>
          <c:tx>
            <c:strRef>
              <c:f>'Exp Smooth with Trend(VW)'!$D$11</c:f>
              <c:strCache>
                <c:ptCount val="1"/>
                <c:pt idx="0">
                  <c:v>Smoothed Forecast, Ft</c:v>
                </c:pt>
              </c:strCache>
            </c:strRef>
          </c:tx>
          <c:val>
            <c:numRef>
              <c:f>'Exp Smooth with Trend(VW)'!$D$12:$D$22</c:f>
              <c:numCache>
                <c:formatCode>General</c:formatCode>
                <c:ptCount val="11"/>
                <c:pt idx="0">
                  <c:v>8.9860618201087381E-6</c:v>
                </c:pt>
                <c:pt idx="1">
                  <c:v>29998587</c:v>
                </c:pt>
                <c:pt idx="2">
                  <c:v>36765940</c:v>
                </c:pt>
                <c:pt idx="3">
                  <c:v>35255498</c:v>
                </c:pt>
                <c:pt idx="4">
                  <c:v>36362714</c:v>
                </c:pt>
                <c:pt idx="5">
                  <c:v>34987612</c:v>
                </c:pt>
                <c:pt idx="6">
                  <c:v>41011391</c:v>
                </c:pt>
                <c:pt idx="7">
                  <c:v>48498355</c:v>
                </c:pt>
                <c:pt idx="8">
                  <c:v>46032031.25</c:v>
                </c:pt>
                <c:pt idx="9">
                  <c:v>44242028.75</c:v>
                </c:pt>
                <c:pt idx="10">
                  <c:v>52860927.5</c:v>
                </c:pt>
              </c:numCache>
            </c:numRef>
          </c:val>
          <c:smooth val="0"/>
          <c:extLst>
            <c:ext xmlns:c16="http://schemas.microsoft.com/office/drawing/2014/chart" uri="{C3380CC4-5D6E-409C-BE32-E72D297353CC}">
              <c16:uniqueId val="{00000001-3D6D-448B-A437-7FA7E41011F7}"/>
            </c:ext>
          </c:extLst>
        </c:ser>
        <c:ser>
          <c:idx val="4"/>
          <c:order val="2"/>
          <c:tx>
            <c:strRef>
              <c:f>'Exp Smooth with Trend(VW)'!$F$11</c:f>
              <c:strCache>
                <c:ptCount val="1"/>
                <c:pt idx="0">
                  <c:v>Forecast Including Trend, FITt</c:v>
                </c:pt>
              </c:strCache>
            </c:strRef>
          </c:tx>
          <c:val>
            <c:numRef>
              <c:f>'Exp Smooth with Trend(VW)'!$F$12:$F$22</c:f>
              <c:numCache>
                <c:formatCode>General</c:formatCode>
                <c:ptCount val="11"/>
                <c:pt idx="0">
                  <c:v>1.5475723761214645E-4</c:v>
                </c:pt>
                <c:pt idx="1">
                  <c:v>31003491.963363126</c:v>
                </c:pt>
                <c:pt idx="2">
                  <c:v>37963877.809621133</c:v>
                </c:pt>
                <c:pt idx="3">
                  <c:v>36362709.392640889</c:v>
                </c:pt>
                <c:pt idx="4">
                  <c:v>37469925.546980098</c:v>
                </c:pt>
                <c:pt idx="5">
                  <c:v>36011669.990326412</c:v>
                </c:pt>
                <c:pt idx="6">
                  <c:v>42202931.694006726</c:v>
                </c:pt>
                <c:pt idx="7">
                  <c:v>49900782.364294879</c:v>
                </c:pt>
                <c:pt idx="8">
                  <c:v>47304861.603734761</c:v>
                </c:pt>
                <c:pt idx="9">
                  <c:v>45412259.073398694</c:v>
                </c:pt>
                <c:pt idx="10">
                  <c:v>54280676.371431991</c:v>
                </c:pt>
              </c:numCache>
            </c:numRef>
          </c:val>
          <c:smooth val="0"/>
          <c:extLst>
            <c:ext xmlns:c16="http://schemas.microsoft.com/office/drawing/2014/chart" uri="{C3380CC4-5D6E-409C-BE32-E72D297353CC}">
              <c16:uniqueId val="{00000002-3D6D-448B-A437-7FA7E41011F7}"/>
            </c:ext>
          </c:extLst>
        </c:ser>
        <c:dLbls>
          <c:showLegendKey val="0"/>
          <c:showVal val="0"/>
          <c:showCatName val="0"/>
          <c:showSerName val="0"/>
          <c:showPercent val="0"/>
          <c:showBubbleSize val="0"/>
        </c:dLbls>
        <c:marker val="1"/>
        <c:smooth val="0"/>
        <c:axId val="1132950208"/>
        <c:axId val="1132948128"/>
      </c:lineChart>
      <c:catAx>
        <c:axId val="1132950208"/>
        <c:scaling>
          <c:orientation val="minMax"/>
        </c:scaling>
        <c:delete val="0"/>
        <c:axPos val="b"/>
        <c:title>
          <c:tx>
            <c:rich>
              <a:bodyPr/>
              <a:lstStyle/>
              <a:p>
                <a:pPr>
                  <a:defRPr/>
                </a:pPr>
                <a:r>
                  <a:rPr lang="en-CA"/>
                  <a:t>Time</a:t>
                </a:r>
              </a:p>
            </c:rich>
          </c:tx>
          <c:overlay val="0"/>
        </c:title>
        <c:majorTickMark val="out"/>
        <c:minorTickMark val="none"/>
        <c:tickLblPos val="nextTo"/>
        <c:crossAx val="1132948128"/>
        <c:crosses val="autoZero"/>
        <c:auto val="1"/>
        <c:lblAlgn val="ctr"/>
        <c:lblOffset val="100"/>
        <c:noMultiLvlLbl val="0"/>
      </c:catAx>
      <c:valAx>
        <c:axId val="1132948128"/>
        <c:scaling>
          <c:orientation val="minMax"/>
        </c:scaling>
        <c:delete val="0"/>
        <c:axPos val="l"/>
        <c:title>
          <c:tx>
            <c:rich>
              <a:bodyPr/>
              <a:lstStyle/>
              <a:p>
                <a:pPr>
                  <a:defRPr/>
                </a:pPr>
                <a:r>
                  <a:rPr lang="en-CA"/>
                  <a:t>Value</a:t>
                </a:r>
              </a:p>
            </c:rich>
          </c:tx>
          <c:overlay val="0"/>
        </c:title>
        <c:numFmt formatCode="General" sourceLinked="1"/>
        <c:majorTickMark val="out"/>
        <c:minorTickMark val="none"/>
        <c:tickLblPos val="nextTo"/>
        <c:crossAx val="1132950208"/>
        <c:crosses val="autoZero"/>
        <c:crossBetween val="midCat"/>
      </c:valAx>
      <c:spPr>
        <a:gradFill flip="none" rotWithShape="1">
          <a:gsLst>
            <a:gs pos="0">
              <a:srgbClr val="9AB5E4"/>
            </a:gs>
            <a:gs pos="100000">
              <a:srgbClr val="FFFFFF"/>
            </a:gs>
          </a:gsLst>
          <a:lin ang="5400000" scaled="1"/>
          <a:tileRect/>
        </a:gradFill>
      </c:spPr>
    </c:plotArea>
    <c:legend>
      <c:legendPos val="b"/>
      <c:overlay val="0"/>
    </c:legend>
    <c:plotVisOnly val="1"/>
    <c:dispBlanksAs val="gap"/>
    <c:showDLblsOverMax val="0"/>
  </c:chart>
  <c:spPr>
    <a:effectLst/>
  </c:spPr>
  <c:txPr>
    <a:bodyPr/>
    <a:lstStyle/>
    <a:p>
      <a:pPr>
        <a:defRPr sz="1000" b="0" i="0" u="none" strike="noStrike" baseline="0">
          <a:latin typeface="Calibri"/>
          <a:ea typeface="Calibri"/>
          <a:cs typeface="Calibri"/>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latin typeface="Calibri"/>
                <a:ea typeface="Calibri"/>
                <a:cs typeface="Calibri"/>
              </a:defRPr>
            </a:pPr>
            <a:r>
              <a:rPr lang="en-CA"/>
              <a:t>Forecasting</a:t>
            </a:r>
          </a:p>
        </c:rich>
      </c:tx>
      <c:overlay val="0"/>
      <c:spPr>
        <a:effectLst/>
      </c:spPr>
    </c:title>
    <c:autoTitleDeleted val="0"/>
    <c:plotArea>
      <c:layout/>
      <c:lineChart>
        <c:grouping val="standard"/>
        <c:varyColors val="0"/>
        <c:ser>
          <c:idx val="0"/>
          <c:order val="0"/>
          <c:tx>
            <c:strRef>
              <c:f>'Exp Smooth with Trend(Factory)'!$B$11</c:f>
              <c:strCache>
                <c:ptCount val="1"/>
                <c:pt idx="0">
                  <c:v>Demand</c:v>
                </c:pt>
              </c:strCache>
            </c:strRef>
          </c:tx>
          <c:val>
            <c:numRef>
              <c:f>'Exp Smooth with Trend(Factory)'!$B$12:$B$22</c:f>
              <c:numCache>
                <c:formatCode>General</c:formatCode>
                <c:ptCount val="11"/>
                <c:pt idx="0">
                  <c:v>46146438</c:v>
                </c:pt>
                <c:pt idx="1">
                  <c:v>56642148</c:v>
                </c:pt>
                <c:pt idx="2">
                  <c:v>54543087</c:v>
                </c:pt>
                <c:pt idx="3">
                  <c:v>56331314</c:v>
                </c:pt>
                <c:pt idx="4">
                  <c:v>53868837</c:v>
                </c:pt>
                <c:pt idx="5">
                  <c:v>63246519</c:v>
                </c:pt>
                <c:pt idx="6">
                  <c:v>74932354</c:v>
                </c:pt>
                <c:pt idx="7">
                  <c:v>71517082.5</c:v>
                </c:pt>
                <c:pt idx="8">
                  <c:v>68524677.5</c:v>
                </c:pt>
                <c:pt idx="9">
                  <c:v>82310313.75</c:v>
                </c:pt>
                <c:pt idx="10">
                  <c:v>111347192.5</c:v>
                </c:pt>
              </c:numCache>
            </c:numRef>
          </c:val>
          <c:smooth val="0"/>
          <c:extLst>
            <c:ext xmlns:c16="http://schemas.microsoft.com/office/drawing/2014/chart" uri="{C3380CC4-5D6E-409C-BE32-E72D297353CC}">
              <c16:uniqueId val="{00000000-B4B1-48C1-8752-31BDC3CCE4FA}"/>
            </c:ext>
          </c:extLst>
        </c:ser>
        <c:ser>
          <c:idx val="2"/>
          <c:order val="1"/>
          <c:tx>
            <c:strRef>
              <c:f>'Exp Smooth with Trend(Factory)'!$D$11</c:f>
              <c:strCache>
                <c:ptCount val="1"/>
                <c:pt idx="0">
                  <c:v>Smoothed Forecast, Ft</c:v>
                </c:pt>
              </c:strCache>
            </c:strRef>
          </c:tx>
          <c:val>
            <c:numRef>
              <c:f>'Exp Smooth with Trend(Factory)'!$D$12:$D$22</c:f>
              <c:numCache>
                <c:formatCode>General</c:formatCode>
                <c:ptCount val="11"/>
                <c:pt idx="0">
                  <c:v>46146437.999999955</c:v>
                </c:pt>
                <c:pt idx="1">
                  <c:v>46146438.000000015</c:v>
                </c:pt>
                <c:pt idx="2">
                  <c:v>48270111.469326995</c:v>
                </c:pt>
                <c:pt idx="3">
                  <c:v>51233343.453885831</c:v>
                </c:pt>
                <c:pt idx="4">
                  <c:v>54628512.643943317</c:v>
                </c:pt>
                <c:pt idx="5">
                  <c:v>57183001.809196614</c:v>
                </c:pt>
                <c:pt idx="6">
                  <c:v>60447498.179392248</c:v>
                </c:pt>
                <c:pt idx="7">
                  <c:v>65982291.621548899</c:v>
                </c:pt>
                <c:pt idx="8">
                  <c:v>71517084.54497233</c:v>
                </c:pt>
                <c:pt idx="9">
                  <c:v>75326506.975067765</c:v>
                </c:pt>
                <c:pt idx="10">
                  <c:v>79778225.716187105</c:v>
                </c:pt>
              </c:numCache>
            </c:numRef>
          </c:val>
          <c:smooth val="0"/>
          <c:extLst>
            <c:ext xmlns:c16="http://schemas.microsoft.com/office/drawing/2014/chart" uri="{C3380CC4-5D6E-409C-BE32-E72D297353CC}">
              <c16:uniqueId val="{00000001-B4B1-48C1-8752-31BDC3CCE4FA}"/>
            </c:ext>
          </c:extLst>
        </c:ser>
        <c:ser>
          <c:idx val="4"/>
          <c:order val="2"/>
          <c:tx>
            <c:strRef>
              <c:f>'Exp Smooth with Trend(Factory)'!$F$11</c:f>
              <c:strCache>
                <c:ptCount val="1"/>
                <c:pt idx="0">
                  <c:v>Forecast Including Trend, FITt</c:v>
                </c:pt>
              </c:strCache>
            </c:strRef>
          </c:tx>
          <c:val>
            <c:numRef>
              <c:f>'Exp Smooth with Trend(Factory)'!$F$12:$F$22</c:f>
              <c:numCache>
                <c:formatCode>General</c:formatCode>
                <c:ptCount val="11"/>
                <c:pt idx="0">
                  <c:v>46146438.000000015</c:v>
                </c:pt>
                <c:pt idx="1">
                  <c:v>46146438.000000075</c:v>
                </c:pt>
                <c:pt idx="2">
                  <c:v>50393784.938653976</c:v>
                </c:pt>
                <c:pt idx="3">
                  <c:v>54196575.438444667</c:v>
                </c:pt>
                <c:pt idx="4">
                  <c:v>58023681.834000804</c:v>
                </c:pt>
                <c:pt idx="5">
                  <c:v>59737490.97444991</c:v>
                </c:pt>
                <c:pt idx="6">
                  <c:v>63711994.549587883</c:v>
                </c:pt>
                <c:pt idx="7">
                  <c:v>71517085.063705549</c:v>
                </c:pt>
                <c:pt idx="8">
                  <c:v>77051877.46839577</c:v>
                </c:pt>
                <c:pt idx="9">
                  <c:v>79135929.405163199</c:v>
                </c:pt>
                <c:pt idx="10">
                  <c:v>84229944.457306445</c:v>
                </c:pt>
              </c:numCache>
            </c:numRef>
          </c:val>
          <c:smooth val="0"/>
          <c:extLst>
            <c:ext xmlns:c16="http://schemas.microsoft.com/office/drawing/2014/chart" uri="{C3380CC4-5D6E-409C-BE32-E72D297353CC}">
              <c16:uniqueId val="{00000002-B4B1-48C1-8752-31BDC3CCE4FA}"/>
            </c:ext>
          </c:extLst>
        </c:ser>
        <c:dLbls>
          <c:showLegendKey val="0"/>
          <c:showVal val="0"/>
          <c:showCatName val="0"/>
          <c:showSerName val="0"/>
          <c:showPercent val="0"/>
          <c:showBubbleSize val="0"/>
        </c:dLbls>
        <c:marker val="1"/>
        <c:smooth val="0"/>
        <c:axId val="1132950208"/>
        <c:axId val="1132948128"/>
      </c:lineChart>
      <c:catAx>
        <c:axId val="1132950208"/>
        <c:scaling>
          <c:orientation val="minMax"/>
        </c:scaling>
        <c:delete val="0"/>
        <c:axPos val="b"/>
        <c:title>
          <c:tx>
            <c:rich>
              <a:bodyPr/>
              <a:lstStyle/>
              <a:p>
                <a:pPr>
                  <a:defRPr/>
                </a:pPr>
                <a:r>
                  <a:rPr lang="en-CA"/>
                  <a:t>Time</a:t>
                </a:r>
              </a:p>
            </c:rich>
          </c:tx>
          <c:overlay val="0"/>
        </c:title>
        <c:majorTickMark val="out"/>
        <c:minorTickMark val="none"/>
        <c:tickLblPos val="nextTo"/>
        <c:crossAx val="1132948128"/>
        <c:crosses val="autoZero"/>
        <c:auto val="1"/>
        <c:lblAlgn val="ctr"/>
        <c:lblOffset val="100"/>
        <c:noMultiLvlLbl val="0"/>
      </c:catAx>
      <c:valAx>
        <c:axId val="1132948128"/>
        <c:scaling>
          <c:orientation val="minMax"/>
        </c:scaling>
        <c:delete val="0"/>
        <c:axPos val="l"/>
        <c:title>
          <c:tx>
            <c:rich>
              <a:bodyPr/>
              <a:lstStyle/>
              <a:p>
                <a:pPr>
                  <a:defRPr/>
                </a:pPr>
                <a:r>
                  <a:rPr lang="en-CA"/>
                  <a:t>Value</a:t>
                </a:r>
              </a:p>
            </c:rich>
          </c:tx>
          <c:overlay val="0"/>
        </c:title>
        <c:numFmt formatCode="General" sourceLinked="1"/>
        <c:majorTickMark val="out"/>
        <c:minorTickMark val="none"/>
        <c:tickLblPos val="nextTo"/>
        <c:crossAx val="1132950208"/>
        <c:crosses val="autoZero"/>
        <c:crossBetween val="midCat"/>
      </c:valAx>
      <c:spPr>
        <a:gradFill flip="none" rotWithShape="1">
          <a:gsLst>
            <a:gs pos="0">
              <a:srgbClr val="9AB5E4"/>
            </a:gs>
            <a:gs pos="100000">
              <a:srgbClr val="FFFFFF"/>
            </a:gs>
          </a:gsLst>
          <a:lin ang="5400000" scaled="1"/>
          <a:tileRect/>
        </a:gradFill>
      </c:spPr>
    </c:plotArea>
    <c:legend>
      <c:legendPos val="b"/>
      <c:overlay val="0"/>
    </c:legend>
    <c:plotVisOnly val="1"/>
    <c:dispBlanksAs val="gap"/>
    <c:showDLblsOverMax val="0"/>
  </c:chart>
  <c:spPr>
    <a:effectLst/>
  </c:spPr>
  <c:txPr>
    <a:bodyPr/>
    <a:lstStyle/>
    <a:p>
      <a:pPr>
        <a:defRPr sz="1000" b="0" i="0" u="none" strike="noStrike" baseline="0">
          <a:latin typeface="Calibri"/>
          <a:ea typeface="Calibri"/>
          <a:cs typeface="Calibri"/>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646264929313453E-2"/>
          <c:y val="0.16994272623138604"/>
          <c:w val="0.89248120728087854"/>
          <c:h val="0.72376509637326258"/>
        </c:manualLayout>
      </c:layout>
      <c:lineChart>
        <c:grouping val="standard"/>
        <c:varyColors val="0"/>
        <c:ser>
          <c:idx val="0"/>
          <c:order val="0"/>
          <c:tx>
            <c:strRef>
              <c:f>'Seasonality(CD)'!$P$3</c:f>
              <c:strCache>
                <c:ptCount val="1"/>
                <c:pt idx="0">
                  <c:v>SI</c:v>
                </c:pt>
              </c:strCache>
            </c:strRef>
          </c:tx>
          <c:spPr>
            <a:ln w="28575" cap="rnd">
              <a:solidFill>
                <a:schemeClr val="accent1"/>
              </a:solidFill>
              <a:round/>
            </a:ln>
            <a:effectLst/>
          </c:spPr>
          <c:marker>
            <c:symbol val="none"/>
          </c:marker>
          <c:cat>
            <c:strRef>
              <c:f>'Seasonality(CD)'!$A$4:$A$15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'Seasonality(CD)'!$P$4:$P$15</c:f>
              <c:numCache>
                <c:formatCode>General</c:formatCode>
                <c:ptCount val="12"/>
                <c:pt idx="0">
                  <c:v>0.73016734532704142</c:v>
                </c:pt>
                <c:pt idx="1">
                  <c:v>0.53502532640509737</c:v>
                </c:pt>
                <c:pt idx="2">
                  <c:v>0.81111810569625054</c:v>
                </c:pt>
                <c:pt idx="3">
                  <c:v>1.1863471961303493</c:v>
                </c:pt>
                <c:pt idx="4">
                  <c:v>1.4369473413080902</c:v>
                </c:pt>
                <c:pt idx="5">
                  <c:v>1.0311361920736359</c:v>
                </c:pt>
                <c:pt idx="6">
                  <c:v>1.2407934360193917</c:v>
                </c:pt>
                <c:pt idx="7">
                  <c:v>1.1160191942590898</c:v>
                </c:pt>
                <c:pt idx="8">
                  <c:v>0.92872296309344449</c:v>
                </c:pt>
                <c:pt idx="9">
                  <c:v>1.0547136782322062</c:v>
                </c:pt>
                <c:pt idx="10">
                  <c:v>0.97393788444934271</c:v>
                </c:pt>
                <c:pt idx="11">
                  <c:v>0.95507133700606062</c:v>
                </c:pt>
              </c:numCache>
            </c:numRef>
          </c:val>
          <c:smooth val="0"/>
          <c:extLst>
            <c:ext xmlns:c16="http://schemas.microsoft.com/office/drawing/2014/chart" uri="{C3380CC4-5D6E-409C-BE32-E72D297353CC}">
              <c16:uniqueId val="{00000000-8584-4E68-85C6-C6F5A4E2E53A}"/>
            </c:ext>
          </c:extLst>
        </c:ser>
        <c:dLbls>
          <c:showLegendKey val="0"/>
          <c:showVal val="0"/>
          <c:showCatName val="0"/>
          <c:showSerName val="0"/>
          <c:showPercent val="0"/>
          <c:showBubbleSize val="0"/>
        </c:dLbls>
        <c:smooth val="0"/>
        <c:axId val="1026666655"/>
        <c:axId val="957463983"/>
      </c:lineChart>
      <c:catAx>
        <c:axId val="102666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463983"/>
        <c:crosses val="autoZero"/>
        <c:auto val="1"/>
        <c:lblAlgn val="ctr"/>
        <c:lblOffset val="100"/>
        <c:noMultiLvlLbl val="0"/>
      </c:catAx>
      <c:valAx>
        <c:axId val="95746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666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25536240337107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402646544181978"/>
          <c:y val="0.13467592592592592"/>
          <c:w val="0.86486351706036746"/>
          <c:h val="0.54380322251385238"/>
        </c:manualLayout>
      </c:layout>
      <c:lineChart>
        <c:grouping val="standard"/>
        <c:varyColors val="0"/>
        <c:ser>
          <c:idx val="0"/>
          <c:order val="0"/>
          <c:tx>
            <c:strRef>
              <c:f>'Seasonality(CD)'!$B$3</c:f>
              <c:strCache>
                <c:ptCount val="1"/>
                <c:pt idx="0">
                  <c:v>2011/2012</c:v>
                </c:pt>
              </c:strCache>
            </c:strRef>
          </c:tx>
          <c:spPr>
            <a:ln w="28575" cap="rnd">
              <a:solidFill>
                <a:schemeClr val="accent1"/>
              </a:solidFill>
              <a:round/>
            </a:ln>
            <a:effectLst/>
          </c:spPr>
          <c:marker>
            <c:symbol val="none"/>
          </c:marker>
          <c:cat>
            <c:strRef>
              <c:f>'Seasonality(CD)'!$A$4:$A$15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'Seasonality(CD)'!$B$4:$B$15</c:f>
              <c:numCache>
                <c:formatCode>General</c:formatCode>
                <c:ptCount val="12"/>
                <c:pt idx="0">
                  <c:v>461308</c:v>
                </c:pt>
                <c:pt idx="1">
                  <c:v>339913</c:v>
                </c:pt>
                <c:pt idx="2">
                  <c:v>504643</c:v>
                </c:pt>
                <c:pt idx="3">
                  <c:v>717838</c:v>
                </c:pt>
                <c:pt idx="4">
                  <c:v>939456</c:v>
                </c:pt>
                <c:pt idx="5">
                  <c:v>683717</c:v>
                </c:pt>
                <c:pt idx="6">
                  <c:v>811295</c:v>
                </c:pt>
                <c:pt idx="7">
                  <c:v>709701</c:v>
                </c:pt>
                <c:pt idx="8">
                  <c:v>632508</c:v>
                </c:pt>
                <c:pt idx="9">
                  <c:v>626259</c:v>
                </c:pt>
                <c:pt idx="10">
                  <c:v>590567</c:v>
                </c:pt>
                <c:pt idx="11">
                  <c:v>553142</c:v>
                </c:pt>
              </c:numCache>
            </c:numRef>
          </c:val>
          <c:smooth val="0"/>
          <c:extLst>
            <c:ext xmlns:c16="http://schemas.microsoft.com/office/drawing/2014/chart" uri="{C3380CC4-5D6E-409C-BE32-E72D297353CC}">
              <c16:uniqueId val="{00000000-5182-4443-B34D-5B3A1ECC09E4}"/>
            </c:ext>
          </c:extLst>
        </c:ser>
        <c:ser>
          <c:idx val="1"/>
          <c:order val="1"/>
          <c:tx>
            <c:strRef>
              <c:f>'Seasonality(CD)'!$C$3</c:f>
              <c:strCache>
                <c:ptCount val="1"/>
                <c:pt idx="0">
                  <c:v>2012/2013</c:v>
                </c:pt>
              </c:strCache>
            </c:strRef>
          </c:tx>
          <c:spPr>
            <a:ln w="28575" cap="rnd">
              <a:solidFill>
                <a:schemeClr val="accent2"/>
              </a:solidFill>
              <a:round/>
            </a:ln>
            <a:effectLst/>
          </c:spPr>
          <c:marker>
            <c:symbol val="none"/>
          </c:marker>
          <c:cat>
            <c:strRef>
              <c:f>'Seasonality(CD)'!$A$4:$A$15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'Seasonality(CD)'!$C$4:$C$15</c:f>
              <c:numCache>
                <c:formatCode>General</c:formatCode>
                <c:ptCount val="12"/>
                <c:pt idx="0">
                  <c:v>579271</c:v>
                </c:pt>
                <c:pt idx="1">
                  <c:v>385571</c:v>
                </c:pt>
                <c:pt idx="2">
                  <c:v>642598</c:v>
                </c:pt>
                <c:pt idx="3">
                  <c:v>924634</c:v>
                </c:pt>
                <c:pt idx="4">
                  <c:v>1210715</c:v>
                </c:pt>
                <c:pt idx="5">
                  <c:v>746191</c:v>
                </c:pt>
                <c:pt idx="6">
                  <c:v>1084590</c:v>
                </c:pt>
                <c:pt idx="7">
                  <c:v>811373</c:v>
                </c:pt>
                <c:pt idx="8">
                  <c:v>627681</c:v>
                </c:pt>
                <c:pt idx="9">
                  <c:v>781650</c:v>
                </c:pt>
                <c:pt idx="10">
                  <c:v>747517</c:v>
                </c:pt>
                <c:pt idx="11">
                  <c:v>772374</c:v>
                </c:pt>
              </c:numCache>
            </c:numRef>
          </c:val>
          <c:smooth val="0"/>
          <c:extLst>
            <c:ext xmlns:c16="http://schemas.microsoft.com/office/drawing/2014/chart" uri="{C3380CC4-5D6E-409C-BE32-E72D297353CC}">
              <c16:uniqueId val="{00000001-5182-4443-B34D-5B3A1ECC09E4}"/>
            </c:ext>
          </c:extLst>
        </c:ser>
        <c:ser>
          <c:idx val="2"/>
          <c:order val="2"/>
          <c:tx>
            <c:strRef>
              <c:f>'Seasonality(CD)'!$D$3</c:f>
              <c:strCache>
                <c:ptCount val="1"/>
                <c:pt idx="0">
                  <c:v>2013/2014</c:v>
                </c:pt>
              </c:strCache>
            </c:strRef>
          </c:tx>
          <c:spPr>
            <a:ln w="28575" cap="rnd">
              <a:solidFill>
                <a:schemeClr val="accent3"/>
              </a:solidFill>
              <a:round/>
            </a:ln>
            <a:effectLst/>
          </c:spPr>
          <c:marker>
            <c:symbol val="none"/>
          </c:marker>
          <c:cat>
            <c:strRef>
              <c:f>'Seasonality(CD)'!$A$4:$A$15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'Seasonality(CD)'!$D$4:$D$15</c:f>
              <c:numCache>
                <c:formatCode>General</c:formatCode>
                <c:ptCount val="12"/>
                <c:pt idx="0">
                  <c:v>576753</c:v>
                </c:pt>
                <c:pt idx="1">
                  <c:v>465348</c:v>
                </c:pt>
                <c:pt idx="2">
                  <c:v>593347</c:v>
                </c:pt>
                <c:pt idx="3">
                  <c:v>818333</c:v>
                </c:pt>
                <c:pt idx="4">
                  <c:v>1135907</c:v>
                </c:pt>
                <c:pt idx="5">
                  <c:v>798994</c:v>
                </c:pt>
                <c:pt idx="6">
                  <c:v>939216</c:v>
                </c:pt>
                <c:pt idx="7">
                  <c:v>829513</c:v>
                </c:pt>
                <c:pt idx="8">
                  <c:v>714193</c:v>
                </c:pt>
                <c:pt idx="9">
                  <c:v>743683</c:v>
                </c:pt>
                <c:pt idx="10">
                  <c:v>649726</c:v>
                </c:pt>
                <c:pt idx="11">
                  <c:v>716675</c:v>
                </c:pt>
              </c:numCache>
            </c:numRef>
          </c:val>
          <c:smooth val="0"/>
          <c:extLst>
            <c:ext xmlns:c16="http://schemas.microsoft.com/office/drawing/2014/chart" uri="{C3380CC4-5D6E-409C-BE32-E72D297353CC}">
              <c16:uniqueId val="{00000002-5182-4443-B34D-5B3A1ECC09E4}"/>
            </c:ext>
          </c:extLst>
        </c:ser>
        <c:ser>
          <c:idx val="3"/>
          <c:order val="3"/>
          <c:tx>
            <c:strRef>
              <c:f>'Seasonality(CD)'!$E$3</c:f>
              <c:strCache>
                <c:ptCount val="1"/>
                <c:pt idx="0">
                  <c:v>2014/2015</c:v>
                </c:pt>
              </c:strCache>
            </c:strRef>
          </c:tx>
          <c:spPr>
            <a:ln w="28575" cap="rnd">
              <a:solidFill>
                <a:schemeClr val="accent4"/>
              </a:solidFill>
              <a:round/>
            </a:ln>
            <a:effectLst/>
          </c:spPr>
          <c:marker>
            <c:symbol val="none"/>
          </c:marker>
          <c:cat>
            <c:strRef>
              <c:f>'Seasonality(CD)'!$A$4:$A$15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'Seasonality(CD)'!$E$4:$E$15</c:f>
              <c:numCache>
                <c:formatCode>General</c:formatCode>
                <c:ptCount val="12"/>
                <c:pt idx="0">
                  <c:v>581496</c:v>
                </c:pt>
                <c:pt idx="1">
                  <c:v>412899</c:v>
                </c:pt>
                <c:pt idx="2">
                  <c:v>670197</c:v>
                </c:pt>
                <c:pt idx="3">
                  <c:v>807804</c:v>
                </c:pt>
                <c:pt idx="4">
                  <c:v>1179481</c:v>
                </c:pt>
                <c:pt idx="5">
                  <c:v>786576</c:v>
                </c:pt>
                <c:pt idx="6">
                  <c:v>957359</c:v>
                </c:pt>
                <c:pt idx="7">
                  <c:v>854232</c:v>
                </c:pt>
                <c:pt idx="8">
                  <c:v>758385</c:v>
                </c:pt>
                <c:pt idx="9">
                  <c:v>889262</c:v>
                </c:pt>
                <c:pt idx="10">
                  <c:v>746341</c:v>
                </c:pt>
                <c:pt idx="11">
                  <c:v>718925</c:v>
                </c:pt>
              </c:numCache>
            </c:numRef>
          </c:val>
          <c:smooth val="0"/>
          <c:extLst>
            <c:ext xmlns:c16="http://schemas.microsoft.com/office/drawing/2014/chart" uri="{C3380CC4-5D6E-409C-BE32-E72D297353CC}">
              <c16:uniqueId val="{00000003-5182-4443-B34D-5B3A1ECC09E4}"/>
            </c:ext>
          </c:extLst>
        </c:ser>
        <c:ser>
          <c:idx val="4"/>
          <c:order val="4"/>
          <c:tx>
            <c:strRef>
              <c:f>'Seasonality(CD)'!$F$3</c:f>
              <c:strCache>
                <c:ptCount val="1"/>
                <c:pt idx="0">
                  <c:v>2015/2016</c:v>
                </c:pt>
              </c:strCache>
            </c:strRef>
          </c:tx>
          <c:spPr>
            <a:ln w="28575" cap="rnd">
              <a:solidFill>
                <a:schemeClr val="accent5"/>
              </a:solidFill>
              <a:round/>
            </a:ln>
            <a:effectLst/>
          </c:spPr>
          <c:marker>
            <c:symbol val="none"/>
          </c:marker>
          <c:cat>
            <c:strRef>
              <c:f>'Seasonality(CD)'!$A$4:$A$15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'Seasonality(CD)'!$F$4:$F$15</c:f>
              <c:numCache>
                <c:formatCode>General</c:formatCode>
                <c:ptCount val="12"/>
                <c:pt idx="0" formatCode="_-* #,##0_-;\-* #,##0_-;_-* &quot;-&quot;??_-;_-@_-">
                  <c:v>534220</c:v>
                </c:pt>
                <c:pt idx="1">
                  <c:v>396979</c:v>
                </c:pt>
                <c:pt idx="2">
                  <c:v>589933</c:v>
                </c:pt>
                <c:pt idx="3">
                  <c:v>814147</c:v>
                </c:pt>
                <c:pt idx="4">
                  <c:v>1028141</c:v>
                </c:pt>
                <c:pt idx="5">
                  <c:v>747333</c:v>
                </c:pt>
                <c:pt idx="6">
                  <c:v>988529</c:v>
                </c:pt>
                <c:pt idx="7">
                  <c:v>847961</c:v>
                </c:pt>
                <c:pt idx="8">
                  <c:v>751782</c:v>
                </c:pt>
                <c:pt idx="9">
                  <c:v>763775</c:v>
                </c:pt>
                <c:pt idx="10">
                  <c:v>704652</c:v>
                </c:pt>
                <c:pt idx="11">
                  <c:v>642664</c:v>
                </c:pt>
              </c:numCache>
            </c:numRef>
          </c:val>
          <c:smooth val="0"/>
          <c:extLst>
            <c:ext xmlns:c16="http://schemas.microsoft.com/office/drawing/2014/chart" uri="{C3380CC4-5D6E-409C-BE32-E72D297353CC}">
              <c16:uniqueId val="{00000004-5182-4443-B34D-5B3A1ECC09E4}"/>
            </c:ext>
          </c:extLst>
        </c:ser>
        <c:ser>
          <c:idx val="5"/>
          <c:order val="5"/>
          <c:tx>
            <c:strRef>
              <c:f>'Seasonality(CD)'!$G$3</c:f>
              <c:strCache>
                <c:ptCount val="1"/>
                <c:pt idx="0">
                  <c:v>2016/2017</c:v>
                </c:pt>
              </c:strCache>
            </c:strRef>
          </c:tx>
          <c:spPr>
            <a:ln w="28575" cap="rnd">
              <a:solidFill>
                <a:schemeClr val="accent6"/>
              </a:solidFill>
              <a:round/>
            </a:ln>
            <a:effectLst/>
          </c:spPr>
          <c:marker>
            <c:symbol val="none"/>
          </c:marker>
          <c:cat>
            <c:strRef>
              <c:f>'Seasonality(CD)'!$A$4:$A$15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'Seasonality(CD)'!$G$4:$G$15</c:f>
              <c:numCache>
                <c:formatCode>General</c:formatCode>
                <c:ptCount val="12"/>
                <c:pt idx="0">
                  <c:v>620162</c:v>
                </c:pt>
                <c:pt idx="1">
                  <c:v>423275</c:v>
                </c:pt>
                <c:pt idx="2">
                  <c:v>742739</c:v>
                </c:pt>
                <c:pt idx="3">
                  <c:v>1116814</c:v>
                </c:pt>
                <c:pt idx="4">
                  <c:v>1327005</c:v>
                </c:pt>
                <c:pt idx="5">
                  <c:v>876494</c:v>
                </c:pt>
                <c:pt idx="6">
                  <c:v>1080968</c:v>
                </c:pt>
                <c:pt idx="7">
                  <c:v>899850</c:v>
                </c:pt>
                <c:pt idx="8">
                  <c:v>727180</c:v>
                </c:pt>
                <c:pt idx="9">
                  <c:v>833506</c:v>
                </c:pt>
                <c:pt idx="10">
                  <c:v>818660</c:v>
                </c:pt>
                <c:pt idx="11">
                  <c:v>844429</c:v>
                </c:pt>
              </c:numCache>
            </c:numRef>
          </c:val>
          <c:smooth val="0"/>
          <c:extLst>
            <c:ext xmlns:c16="http://schemas.microsoft.com/office/drawing/2014/chart" uri="{C3380CC4-5D6E-409C-BE32-E72D297353CC}">
              <c16:uniqueId val="{00000005-5182-4443-B34D-5B3A1ECC09E4}"/>
            </c:ext>
          </c:extLst>
        </c:ser>
        <c:ser>
          <c:idx val="6"/>
          <c:order val="6"/>
          <c:tx>
            <c:strRef>
              <c:f>'Seasonality(CD)'!$H$3</c:f>
              <c:strCache>
                <c:ptCount val="1"/>
                <c:pt idx="0">
                  <c:v>2017/2018</c:v>
                </c:pt>
              </c:strCache>
            </c:strRef>
          </c:tx>
          <c:spPr>
            <a:ln w="28575" cap="rnd">
              <a:solidFill>
                <a:schemeClr val="accent1">
                  <a:lumMod val="60000"/>
                </a:schemeClr>
              </a:solidFill>
              <a:round/>
            </a:ln>
            <a:effectLst/>
          </c:spPr>
          <c:marker>
            <c:symbol val="none"/>
          </c:marker>
          <c:cat>
            <c:strRef>
              <c:f>'Seasonality(CD)'!$A$4:$A$15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'Seasonality(CD)'!$H$4:$H$15</c:f>
              <c:numCache>
                <c:formatCode>General</c:formatCode>
                <c:ptCount val="12"/>
                <c:pt idx="0">
                  <c:v>793954</c:v>
                </c:pt>
                <c:pt idx="1">
                  <c:v>604900</c:v>
                </c:pt>
                <c:pt idx="2">
                  <c:v>763378</c:v>
                </c:pt>
                <c:pt idx="3">
                  <c:v>1138630</c:v>
                </c:pt>
                <c:pt idx="4">
                  <c:v>1667843</c:v>
                </c:pt>
                <c:pt idx="5">
                  <c:v>1183149</c:v>
                </c:pt>
                <c:pt idx="6">
                  <c:v>1233717</c:v>
                </c:pt>
                <c:pt idx="7">
                  <c:v>1048909</c:v>
                </c:pt>
                <c:pt idx="8">
                  <c:v>853332</c:v>
                </c:pt>
                <c:pt idx="9">
                  <c:v>1017566</c:v>
                </c:pt>
                <c:pt idx="10">
                  <c:v>992600</c:v>
                </c:pt>
                <c:pt idx="11">
                  <c:v>956043</c:v>
                </c:pt>
              </c:numCache>
            </c:numRef>
          </c:val>
          <c:smooth val="0"/>
          <c:extLst>
            <c:ext xmlns:c16="http://schemas.microsoft.com/office/drawing/2014/chart" uri="{C3380CC4-5D6E-409C-BE32-E72D297353CC}">
              <c16:uniqueId val="{00000006-5182-4443-B34D-5B3A1ECC09E4}"/>
            </c:ext>
          </c:extLst>
        </c:ser>
        <c:ser>
          <c:idx val="7"/>
          <c:order val="7"/>
          <c:tx>
            <c:strRef>
              <c:f>'Seasonality(CD)'!$I$3</c:f>
              <c:strCache>
                <c:ptCount val="1"/>
                <c:pt idx="0">
                  <c:v>2018/2019</c:v>
                </c:pt>
              </c:strCache>
            </c:strRef>
          </c:tx>
          <c:spPr>
            <a:ln w="28575" cap="rnd">
              <a:solidFill>
                <a:schemeClr val="accent2">
                  <a:lumMod val="60000"/>
                </a:schemeClr>
              </a:solidFill>
              <a:round/>
            </a:ln>
            <a:effectLst/>
          </c:spPr>
          <c:marker>
            <c:symbol val="none"/>
          </c:marker>
          <c:cat>
            <c:strRef>
              <c:f>'Seasonality(CD)'!$A$4:$A$15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'Seasonality(CD)'!$I$4:$I$15</c:f>
              <c:numCache>
                <c:formatCode>General</c:formatCode>
                <c:ptCount val="12"/>
                <c:pt idx="0" formatCode="0">
                  <c:v>699385</c:v>
                </c:pt>
                <c:pt idx="1">
                  <c:v>552151.25</c:v>
                </c:pt>
                <c:pt idx="2" formatCode="0">
                  <c:v>807850</c:v>
                </c:pt>
                <c:pt idx="3" formatCode="0">
                  <c:v>1112910</c:v>
                </c:pt>
                <c:pt idx="4" formatCode="0">
                  <c:v>1449341.25</c:v>
                </c:pt>
                <c:pt idx="5">
                  <c:v>1018710</c:v>
                </c:pt>
                <c:pt idx="6">
                  <c:v>1202070</c:v>
                </c:pt>
                <c:pt idx="7" formatCode="0">
                  <c:v>1117466.25</c:v>
                </c:pt>
                <c:pt idx="8" formatCode="0">
                  <c:v>928283.75</c:v>
                </c:pt>
                <c:pt idx="9" formatCode="0">
                  <c:v>1072228.75</c:v>
                </c:pt>
                <c:pt idx="10" formatCode="0">
                  <c:v>988566.25</c:v>
                </c:pt>
                <c:pt idx="11">
                  <c:v>883195</c:v>
                </c:pt>
              </c:numCache>
            </c:numRef>
          </c:val>
          <c:smooth val="0"/>
          <c:extLst>
            <c:ext xmlns:c16="http://schemas.microsoft.com/office/drawing/2014/chart" uri="{C3380CC4-5D6E-409C-BE32-E72D297353CC}">
              <c16:uniqueId val="{00000007-5182-4443-B34D-5B3A1ECC09E4}"/>
            </c:ext>
          </c:extLst>
        </c:ser>
        <c:ser>
          <c:idx val="8"/>
          <c:order val="8"/>
          <c:tx>
            <c:strRef>
              <c:f>'Seasonality(CD)'!$J$3</c:f>
              <c:strCache>
                <c:ptCount val="1"/>
                <c:pt idx="0">
                  <c:v>2019/2020</c:v>
                </c:pt>
              </c:strCache>
            </c:strRef>
          </c:tx>
          <c:spPr>
            <a:ln w="28575" cap="rnd">
              <a:solidFill>
                <a:schemeClr val="accent3">
                  <a:lumMod val="60000"/>
                </a:schemeClr>
              </a:solidFill>
              <a:round/>
            </a:ln>
            <a:effectLst/>
          </c:spPr>
          <c:marker>
            <c:symbol val="none"/>
          </c:marker>
          <c:cat>
            <c:strRef>
              <c:f>'Seasonality(CD)'!$A$4:$A$15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'Seasonality(CD)'!$J$4:$J$15</c:f>
              <c:numCache>
                <c:formatCode>0</c:formatCode>
                <c:ptCount val="12"/>
                <c:pt idx="0">
                  <c:v>686725</c:v>
                </c:pt>
                <c:pt idx="1">
                  <c:v>567045</c:v>
                </c:pt>
                <c:pt idx="2">
                  <c:v>742048.75</c:v>
                </c:pt>
                <c:pt idx="3">
                  <c:v>1035615</c:v>
                </c:pt>
                <c:pt idx="4">
                  <c:v>1328498.75</c:v>
                </c:pt>
                <c:pt idx="5" formatCode="General">
                  <c:v>1015597.5</c:v>
                </c:pt>
                <c:pt idx="6">
                  <c:v>1121762.5</c:v>
                </c:pt>
                <c:pt idx="7">
                  <c:v>1142192.5</c:v>
                </c:pt>
                <c:pt idx="8" formatCode="General">
                  <c:v>927767.5</c:v>
                </c:pt>
                <c:pt idx="9">
                  <c:v>935686.25</c:v>
                </c:pt>
                <c:pt idx="10">
                  <c:v>958965</c:v>
                </c:pt>
                <c:pt idx="11">
                  <c:v>880030</c:v>
                </c:pt>
              </c:numCache>
            </c:numRef>
          </c:val>
          <c:smooth val="0"/>
          <c:extLst>
            <c:ext xmlns:c16="http://schemas.microsoft.com/office/drawing/2014/chart" uri="{C3380CC4-5D6E-409C-BE32-E72D297353CC}">
              <c16:uniqueId val="{00000008-5182-4443-B34D-5B3A1ECC09E4}"/>
            </c:ext>
          </c:extLst>
        </c:ser>
        <c:ser>
          <c:idx val="9"/>
          <c:order val="9"/>
          <c:tx>
            <c:strRef>
              <c:f>'Seasonality(CD)'!$K$3</c:f>
              <c:strCache>
                <c:ptCount val="1"/>
                <c:pt idx="0">
                  <c:v>2020/2021</c:v>
                </c:pt>
              </c:strCache>
            </c:strRef>
          </c:tx>
          <c:spPr>
            <a:ln w="28575" cap="rnd">
              <a:solidFill>
                <a:schemeClr val="accent4">
                  <a:lumMod val="60000"/>
                </a:schemeClr>
              </a:solidFill>
              <a:round/>
            </a:ln>
            <a:effectLst/>
          </c:spPr>
          <c:marker>
            <c:symbol val="none"/>
          </c:marker>
          <c:cat>
            <c:strRef>
              <c:f>'Seasonality(CD)'!$A$4:$A$15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'Seasonality(CD)'!$K$4:$K$15</c:f>
              <c:numCache>
                <c:formatCode>0</c:formatCode>
                <c:ptCount val="12"/>
                <c:pt idx="0">
                  <c:v>853846.25</c:v>
                </c:pt>
                <c:pt idx="1">
                  <c:v>590943.75</c:v>
                </c:pt>
                <c:pt idx="2" formatCode="General">
                  <c:v>961658.75</c:v>
                </c:pt>
                <c:pt idx="3">
                  <c:v>1463406.25</c:v>
                </c:pt>
                <c:pt idx="4" formatCode="General">
                  <c:v>1668266.25</c:v>
                </c:pt>
                <c:pt idx="5">
                  <c:v>1118840</c:v>
                </c:pt>
                <c:pt idx="6">
                  <c:v>1516437.5</c:v>
                </c:pt>
                <c:pt idx="7">
                  <c:v>1157425</c:v>
                </c:pt>
                <c:pt idx="8">
                  <c:v>925420</c:v>
                </c:pt>
                <c:pt idx="9" formatCode="General">
                  <c:v>1111043.75</c:v>
                </c:pt>
                <c:pt idx="10">
                  <c:v>1128138.75</c:v>
                </c:pt>
                <c:pt idx="11">
                  <c:v>1091141.25</c:v>
                </c:pt>
              </c:numCache>
            </c:numRef>
          </c:val>
          <c:smooth val="0"/>
          <c:extLst>
            <c:ext xmlns:c16="http://schemas.microsoft.com/office/drawing/2014/chart" uri="{C3380CC4-5D6E-409C-BE32-E72D297353CC}">
              <c16:uniqueId val="{00000009-5182-4443-B34D-5B3A1ECC09E4}"/>
            </c:ext>
          </c:extLst>
        </c:ser>
        <c:ser>
          <c:idx val="10"/>
          <c:order val="10"/>
          <c:tx>
            <c:strRef>
              <c:f>'Seasonality(CD)'!$L$3</c:f>
              <c:strCache>
                <c:ptCount val="1"/>
                <c:pt idx="0">
                  <c:v>2021/2022</c:v>
                </c:pt>
              </c:strCache>
            </c:strRef>
          </c:tx>
          <c:spPr>
            <a:ln w="28575" cap="rnd">
              <a:solidFill>
                <a:schemeClr val="accent5">
                  <a:lumMod val="60000"/>
                </a:schemeClr>
              </a:solidFill>
              <a:round/>
            </a:ln>
            <a:effectLst/>
          </c:spPr>
          <c:marker>
            <c:symbol val="none"/>
          </c:marker>
          <c:cat>
            <c:strRef>
              <c:f>'Seasonality(CD)'!$A$4:$A$15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'Seasonality(CD)'!$L$4:$L$15</c:f>
              <c:numCache>
                <c:formatCode>0</c:formatCode>
                <c:ptCount val="12"/>
                <c:pt idx="0">
                  <c:v>964982.5</c:v>
                </c:pt>
                <c:pt idx="1">
                  <c:v>648180</c:v>
                </c:pt>
                <c:pt idx="2" formatCode="General">
                  <c:v>1148808.75</c:v>
                </c:pt>
                <c:pt idx="3" formatCode="General">
                  <c:v>1995276.25</c:v>
                </c:pt>
                <c:pt idx="4" formatCode="General">
                  <c:v>1534062.5</c:v>
                </c:pt>
                <c:pt idx="5" formatCode="General">
                  <c:v>1406976.25</c:v>
                </c:pt>
                <c:pt idx="6" formatCode="General">
                  <c:v>1557686.25</c:v>
                </c:pt>
                <c:pt idx="7" formatCode="General">
                  <c:v>1818647.5</c:v>
                </c:pt>
                <c:pt idx="8">
                  <c:v>1504840</c:v>
                </c:pt>
                <c:pt idx="9">
                  <c:v>1845321.25</c:v>
                </c:pt>
                <c:pt idx="10" formatCode="General">
                  <c:v>1480911.25</c:v>
                </c:pt>
                <c:pt idx="11">
                  <c:v>1558057.5</c:v>
                </c:pt>
              </c:numCache>
            </c:numRef>
          </c:val>
          <c:smooth val="0"/>
          <c:extLst>
            <c:ext xmlns:c16="http://schemas.microsoft.com/office/drawing/2014/chart" uri="{C3380CC4-5D6E-409C-BE32-E72D297353CC}">
              <c16:uniqueId val="{0000000A-5182-4443-B34D-5B3A1ECC09E4}"/>
            </c:ext>
          </c:extLst>
        </c:ser>
        <c:dLbls>
          <c:showLegendKey val="0"/>
          <c:showVal val="0"/>
          <c:showCatName val="0"/>
          <c:showSerName val="0"/>
          <c:showPercent val="0"/>
          <c:showBubbleSize val="0"/>
        </c:dLbls>
        <c:smooth val="0"/>
        <c:axId val="575565440"/>
        <c:axId val="575565768"/>
      </c:lineChart>
      <c:catAx>
        <c:axId val="57556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65768"/>
        <c:crosses val="autoZero"/>
        <c:auto val="1"/>
        <c:lblAlgn val="ctr"/>
        <c:lblOffset val="100"/>
        <c:noMultiLvlLbl val="0"/>
      </c:catAx>
      <c:valAx>
        <c:axId val="575565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65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'Seasonality(CD)'!$Q$3</c:f>
              <c:strCache>
                <c:ptCount val="1"/>
                <c:pt idx="0">
                  <c:v>2022/2023 Forecasts </c:v>
                </c:pt>
              </c:strCache>
            </c:strRef>
          </c:tx>
          <c:spPr>
            <a:ln w="28575" cap="rnd">
              <a:solidFill>
                <a:schemeClr val="accent1"/>
              </a:solidFill>
              <a:round/>
            </a:ln>
            <a:effectLst/>
          </c:spPr>
          <c:marker>
            <c:symbol val="none"/>
          </c:marker>
          <c:cat>
            <c:strRef>
              <c:f>'Seasonality(CD)'!$A$4:$A$15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'Seasonality(CD)'!$Q$4:$Q$15</c:f>
              <c:numCache>
                <c:formatCode>_-* #,##0.00_-;\-* #,##0.00_-;_-* "-"??_-;_-@_-</c:formatCode>
                <c:ptCount val="12"/>
                <c:pt idx="0">
                  <c:v>1100664.2390947037</c:v>
                </c:pt>
                <c:pt idx="1">
                  <c:v>806504.49181660078</c:v>
                </c:pt>
                <c:pt idx="2">
                  <c:v>1222690.5220230448</c:v>
                </c:pt>
                <c:pt idx="3">
                  <c:v>1788315.9830245392</c:v>
                </c:pt>
                <c:pt idx="4">
                  <c:v>2166074.0680365963</c:v>
                </c:pt>
                <c:pt idx="5">
                  <c:v>1554348.7934856939</c:v>
                </c:pt>
                <c:pt idx="6">
                  <c:v>1870388.9894148747</c:v>
                </c:pt>
                <c:pt idx="7">
                  <c:v>1682302.5914889181</c:v>
                </c:pt>
                <c:pt idx="8">
                  <c:v>1399969.6919412038</c:v>
                </c:pt>
                <c:pt idx="9">
                  <c:v>1589889.8184693095</c:v>
                </c:pt>
                <c:pt idx="10">
                  <c:v>1468127.2825653453</c:v>
                </c:pt>
                <c:pt idx="11">
                  <c:v>1439687.591008469</c:v>
                </c:pt>
              </c:numCache>
            </c:numRef>
          </c:val>
          <c:smooth val="0"/>
          <c:extLst>
            <c:ext xmlns:c16="http://schemas.microsoft.com/office/drawing/2014/chart" uri="{C3380CC4-5D6E-409C-BE32-E72D297353CC}">
              <c16:uniqueId val="{00000000-1D4D-420A-8B34-160A24C96742}"/>
            </c:ext>
          </c:extLst>
        </c:ser>
        <c:dLbls>
          <c:showLegendKey val="0"/>
          <c:showVal val="0"/>
          <c:showCatName val="0"/>
          <c:showSerName val="0"/>
          <c:showPercent val="0"/>
          <c:showBubbleSize val="0"/>
        </c:dLbls>
        <c:smooth val="0"/>
        <c:axId val="700298584"/>
        <c:axId val="700295304"/>
      </c:lineChart>
      <c:catAx>
        <c:axId val="700298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295304"/>
        <c:crosses val="autoZero"/>
        <c:auto val="1"/>
        <c:lblAlgn val="ctr"/>
        <c:lblOffset val="100"/>
        <c:noMultiLvlLbl val="0"/>
      </c:catAx>
      <c:valAx>
        <c:axId val="700295304"/>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298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latin typeface="Calibri"/>
                <a:ea typeface="Calibri"/>
                <a:cs typeface="Calibri"/>
              </a:defRPr>
            </a:pPr>
            <a:r>
              <a:rPr lang="en-CA"/>
              <a:t>Forecasting</a:t>
            </a:r>
          </a:p>
        </c:rich>
      </c:tx>
      <c:overlay val="0"/>
      <c:spPr>
        <a:effectLst/>
      </c:spPr>
    </c:title>
    <c:autoTitleDeleted val="0"/>
    <c:plotArea>
      <c:layout/>
      <c:lineChart>
        <c:grouping val="standard"/>
        <c:varyColors val="0"/>
        <c:ser>
          <c:idx val="0"/>
          <c:order val="0"/>
          <c:tx>
            <c:strRef>
              <c:f>'Exp Smooth with Trend(CD)'!$B$11</c:f>
              <c:strCache>
                <c:ptCount val="1"/>
                <c:pt idx="0">
                  <c:v>Demand</c:v>
                </c:pt>
              </c:strCache>
            </c:strRef>
          </c:tx>
          <c:val>
            <c:numRef>
              <c:f>'Exp Smooth with Trend(CD)'!$B$12:$B$22</c:f>
              <c:numCache>
                <c:formatCode>General</c:formatCode>
                <c:ptCount val="11"/>
                <c:pt idx="0">
                  <c:v>7570347</c:v>
                </c:pt>
                <c:pt idx="1">
                  <c:v>9314165</c:v>
                </c:pt>
                <c:pt idx="2">
                  <c:v>8981688</c:v>
                </c:pt>
                <c:pt idx="3">
                  <c:v>9362957</c:v>
                </c:pt>
                <c:pt idx="4">
                  <c:v>8810116</c:v>
                </c:pt>
                <c:pt idx="5">
                  <c:v>10311082</c:v>
                </c:pt>
                <c:pt idx="6">
                  <c:v>12254021</c:v>
                </c:pt>
                <c:pt idx="7">
                  <c:v>11832157.5</c:v>
                </c:pt>
                <c:pt idx="8">
                  <c:v>11341933.75</c:v>
                </c:pt>
                <c:pt idx="9">
                  <c:v>13586567.5</c:v>
                </c:pt>
                <c:pt idx="10">
                  <c:v>17463750</c:v>
                </c:pt>
              </c:numCache>
            </c:numRef>
          </c:val>
          <c:smooth val="0"/>
          <c:extLst>
            <c:ext xmlns:c16="http://schemas.microsoft.com/office/drawing/2014/chart" uri="{C3380CC4-5D6E-409C-BE32-E72D297353CC}">
              <c16:uniqueId val="{00000000-48C6-42D9-B53E-2FAEE1F12BE8}"/>
            </c:ext>
          </c:extLst>
        </c:ser>
        <c:ser>
          <c:idx val="2"/>
          <c:order val="1"/>
          <c:tx>
            <c:strRef>
              <c:f>'Exp Smooth with Trend(CD)'!$D$11</c:f>
              <c:strCache>
                <c:ptCount val="1"/>
                <c:pt idx="0">
                  <c:v>Smoothed Forecast, Ft</c:v>
                </c:pt>
              </c:strCache>
            </c:strRef>
          </c:tx>
          <c:val>
            <c:numRef>
              <c:f>'Exp Smooth with Trend(CD)'!$D$12:$D$22</c:f>
              <c:numCache>
                <c:formatCode>General</c:formatCode>
                <c:ptCount val="11"/>
                <c:pt idx="0">
                  <c:v>3.5925115685043411E-6</c:v>
                </c:pt>
                <c:pt idx="1">
                  <c:v>7570347</c:v>
                </c:pt>
                <c:pt idx="2">
                  <c:v>9314165</c:v>
                </c:pt>
                <c:pt idx="3">
                  <c:v>8981688</c:v>
                </c:pt>
                <c:pt idx="4">
                  <c:v>9362957</c:v>
                </c:pt>
                <c:pt idx="5">
                  <c:v>8810116</c:v>
                </c:pt>
                <c:pt idx="6">
                  <c:v>10311082</c:v>
                </c:pt>
                <c:pt idx="7">
                  <c:v>12254021</c:v>
                </c:pt>
                <c:pt idx="8">
                  <c:v>11832157.5</c:v>
                </c:pt>
                <c:pt idx="9">
                  <c:v>11341933.75</c:v>
                </c:pt>
                <c:pt idx="10">
                  <c:v>13586567.5</c:v>
                </c:pt>
              </c:numCache>
            </c:numRef>
          </c:val>
          <c:smooth val="0"/>
          <c:extLst>
            <c:ext xmlns:c16="http://schemas.microsoft.com/office/drawing/2014/chart" uri="{C3380CC4-5D6E-409C-BE32-E72D297353CC}">
              <c16:uniqueId val="{00000001-48C6-42D9-B53E-2FAEE1F12BE8}"/>
            </c:ext>
          </c:extLst>
        </c:ser>
        <c:ser>
          <c:idx val="4"/>
          <c:order val="2"/>
          <c:tx>
            <c:strRef>
              <c:f>'Exp Smooth with Trend(CD)'!$F$11</c:f>
              <c:strCache>
                <c:ptCount val="1"/>
                <c:pt idx="0">
                  <c:v>Forecast Including Trend, FITt</c:v>
                </c:pt>
              </c:strCache>
            </c:strRef>
          </c:tx>
          <c:val>
            <c:numRef>
              <c:f>'Exp Smooth with Trend(CD)'!$F$12:$F$22</c:f>
              <c:numCache>
                <c:formatCode>General</c:formatCode>
                <c:ptCount val="11"/>
                <c:pt idx="0">
                  <c:v>2.3869993114327263E-3</c:v>
                </c:pt>
                <c:pt idx="1">
                  <c:v>7921726.0323199537</c:v>
                </c:pt>
                <c:pt idx="2">
                  <c:v>9730174.3397369757</c:v>
                </c:pt>
                <c:pt idx="3">
                  <c:v>9362956.2104254048</c:v>
                </c:pt>
                <c:pt idx="4">
                  <c:v>9744225.2470736541</c:v>
                </c:pt>
                <c:pt idx="5">
                  <c:v>9148027.396826895</c:v>
                </c:pt>
                <c:pt idx="6">
                  <c:v>10702976.787331328</c:v>
                </c:pt>
                <c:pt idx="7">
                  <c:v>12717907.78598186</c:v>
                </c:pt>
                <c:pt idx="8">
                  <c:v>12254932.025691485</c:v>
                </c:pt>
                <c:pt idx="9">
                  <c:v>11722331.295013139</c:v>
                </c:pt>
                <c:pt idx="10">
                  <c:v>14053493.906832475</c:v>
                </c:pt>
              </c:numCache>
            </c:numRef>
          </c:val>
          <c:smooth val="0"/>
          <c:extLst>
            <c:ext xmlns:c16="http://schemas.microsoft.com/office/drawing/2014/chart" uri="{C3380CC4-5D6E-409C-BE32-E72D297353CC}">
              <c16:uniqueId val="{00000002-48C6-42D9-B53E-2FAEE1F12BE8}"/>
            </c:ext>
          </c:extLst>
        </c:ser>
        <c:dLbls>
          <c:showLegendKey val="0"/>
          <c:showVal val="0"/>
          <c:showCatName val="0"/>
          <c:showSerName val="0"/>
          <c:showPercent val="0"/>
          <c:showBubbleSize val="0"/>
        </c:dLbls>
        <c:marker val="1"/>
        <c:smooth val="0"/>
        <c:axId val="1132950208"/>
        <c:axId val="1132948128"/>
      </c:lineChart>
      <c:catAx>
        <c:axId val="1132950208"/>
        <c:scaling>
          <c:orientation val="minMax"/>
        </c:scaling>
        <c:delete val="0"/>
        <c:axPos val="b"/>
        <c:title>
          <c:tx>
            <c:rich>
              <a:bodyPr/>
              <a:lstStyle/>
              <a:p>
                <a:pPr>
                  <a:defRPr/>
                </a:pPr>
                <a:r>
                  <a:rPr lang="en-CA"/>
                  <a:t>Time</a:t>
                </a:r>
              </a:p>
            </c:rich>
          </c:tx>
          <c:overlay val="0"/>
        </c:title>
        <c:majorTickMark val="out"/>
        <c:minorTickMark val="none"/>
        <c:tickLblPos val="nextTo"/>
        <c:crossAx val="1132948128"/>
        <c:crosses val="autoZero"/>
        <c:auto val="1"/>
        <c:lblAlgn val="ctr"/>
        <c:lblOffset val="100"/>
        <c:noMultiLvlLbl val="0"/>
      </c:catAx>
      <c:valAx>
        <c:axId val="1132948128"/>
        <c:scaling>
          <c:orientation val="minMax"/>
        </c:scaling>
        <c:delete val="0"/>
        <c:axPos val="l"/>
        <c:title>
          <c:tx>
            <c:rich>
              <a:bodyPr/>
              <a:lstStyle/>
              <a:p>
                <a:pPr>
                  <a:defRPr/>
                </a:pPr>
                <a:r>
                  <a:rPr lang="en-CA"/>
                  <a:t>Value</a:t>
                </a:r>
              </a:p>
            </c:rich>
          </c:tx>
          <c:overlay val="0"/>
        </c:title>
        <c:numFmt formatCode="General" sourceLinked="1"/>
        <c:majorTickMark val="out"/>
        <c:minorTickMark val="none"/>
        <c:tickLblPos val="nextTo"/>
        <c:crossAx val="1132950208"/>
        <c:crosses val="autoZero"/>
        <c:crossBetween val="midCat"/>
      </c:valAx>
      <c:spPr>
        <a:gradFill flip="none" rotWithShape="1">
          <a:gsLst>
            <a:gs pos="0">
              <a:srgbClr val="9AB5E4"/>
            </a:gs>
            <a:gs pos="100000">
              <a:srgbClr val="FFFFFF"/>
            </a:gs>
          </a:gsLst>
          <a:lin ang="5400000" scaled="1"/>
          <a:tileRect/>
        </a:gradFill>
      </c:spPr>
    </c:plotArea>
    <c:legend>
      <c:legendPos val="b"/>
      <c:overlay val="0"/>
    </c:legend>
    <c:plotVisOnly val="1"/>
    <c:dispBlanksAs val="gap"/>
    <c:showDLblsOverMax val="0"/>
  </c:chart>
  <c:spPr>
    <a:effectLst/>
  </c:spPr>
  <c:txPr>
    <a:bodyPr/>
    <a:lstStyle/>
    <a:p>
      <a:pPr>
        <a:defRPr sz="1000" b="0" i="0" u="none" strike="noStrike" baseline="0">
          <a:latin typeface="Calibri"/>
          <a:ea typeface="Calibri"/>
          <a:cs typeface="Calibri"/>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646264929313453E-2"/>
          <c:y val="0.16994272623138604"/>
          <c:w val="0.89248120728087854"/>
          <c:h val="0.72376509637326258"/>
        </c:manualLayout>
      </c:layout>
      <c:lineChart>
        <c:grouping val="standard"/>
        <c:varyColors val="0"/>
        <c:ser>
          <c:idx val="0"/>
          <c:order val="0"/>
          <c:tx>
            <c:strRef>
              <c:f>'Seasonality(VD)'!$P$3</c:f>
              <c:strCache>
                <c:ptCount val="1"/>
                <c:pt idx="0">
                  <c:v>SI</c:v>
                </c:pt>
              </c:strCache>
            </c:strRef>
          </c:tx>
          <c:spPr>
            <a:ln w="28575" cap="rnd">
              <a:solidFill>
                <a:schemeClr val="accent1"/>
              </a:solidFill>
              <a:round/>
            </a:ln>
            <a:effectLst/>
          </c:spPr>
          <c:marker>
            <c:symbol val="none"/>
          </c:marker>
          <c:cat>
            <c:strRef>
              <c:f>'Seasonality(VD)'!$A$4:$A$15</c:f>
              <c:strCache>
                <c:ptCount val="12"/>
                <c:pt idx="0">
                  <c:v>Sep</c:v>
                </c:pt>
                <c:pt idx="1">
                  <c:v>Oct</c:v>
                </c:pt>
                <c:pt idx="2">
                  <c:v>Nov</c:v>
                </c:pt>
                <c:pt idx="3">
                  <c:v>Dec</c:v>
                </c:pt>
                <c:pt idx="4">
                  <c:v>Jan</c:v>
                </c:pt>
                <c:pt idx="5">
                  <c:v>Feb</c:v>
                </c:pt>
                <c:pt idx="6">
                  <c:v>Mar</c:v>
                </c:pt>
                <c:pt idx="7">
                  <c:v>Apr</c:v>
                </c:pt>
                <c:pt idx="8">
                  <c:v>May</c:v>
                </c:pt>
                <c:pt idx="9">
                  <c:v>Jun</c:v>
                </c:pt>
                <c:pt idx="10">
                  <c:v>Jul</c:v>
                </c:pt>
                <c:pt idx="11">
                  <c:v>Aug</c:v>
                </c:pt>
              </c:strCache>
            </c:strRef>
          </c:cat>
          <c:val>
            <c:numRef>
              <c:f>'Seasonality(VD)'!$P$4:$P$15</c:f>
              <c:numCache>
                <c:formatCode>General</c:formatCode>
                <c:ptCount val="12"/>
                <c:pt idx="0">
                  <c:v>0.72882082699187301</c:v>
                </c:pt>
                <c:pt idx="1">
                  <c:v>0.56820111696772768</c:v>
                </c:pt>
                <c:pt idx="2">
                  <c:v>0.80586738962401161</c:v>
                </c:pt>
                <c:pt idx="3">
                  <c:v>0.9978956355586881</c:v>
                </c:pt>
                <c:pt idx="4">
                  <c:v>1.4915776789646054</c:v>
                </c:pt>
                <c:pt idx="5">
                  <c:v>1.1299245893374739</c:v>
                </c:pt>
                <c:pt idx="6">
                  <c:v>1.2859791030972803</c:v>
                </c:pt>
                <c:pt idx="7">
                  <c:v>1.1679951536016366</c:v>
                </c:pt>
                <c:pt idx="8">
                  <c:v>0.95784314889654998</c:v>
                </c:pt>
                <c:pt idx="9">
                  <c:v>0.94661794889258477</c:v>
                </c:pt>
                <c:pt idx="10">
                  <c:v>0.96992537725832206</c:v>
                </c:pt>
                <c:pt idx="11">
                  <c:v>0.94935203080924679</c:v>
                </c:pt>
              </c:numCache>
            </c:numRef>
          </c:val>
          <c:smooth val="0"/>
          <c:extLst>
            <c:ext xmlns:c16="http://schemas.microsoft.com/office/drawing/2014/chart" uri="{C3380CC4-5D6E-409C-BE32-E72D297353CC}">
              <c16:uniqueId val="{00000000-E0AE-46D6-9CEE-D8360F9644D4}"/>
            </c:ext>
          </c:extLst>
        </c:ser>
        <c:dLbls>
          <c:showLegendKey val="0"/>
          <c:showVal val="0"/>
          <c:showCatName val="0"/>
          <c:showSerName val="0"/>
          <c:showPercent val="0"/>
          <c:showBubbleSize val="0"/>
        </c:dLbls>
        <c:smooth val="0"/>
        <c:axId val="1026666655"/>
        <c:axId val="957463983"/>
      </c:lineChart>
      <c:catAx>
        <c:axId val="102666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463983"/>
        <c:crosses val="autoZero"/>
        <c:auto val="1"/>
        <c:lblAlgn val="ctr"/>
        <c:lblOffset val="100"/>
        <c:noMultiLvlLbl val="0"/>
      </c:catAx>
      <c:valAx>
        <c:axId val="95746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666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chart" Target="../charts/chart29.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3</xdr:col>
      <xdr:colOff>429100</xdr:colOff>
      <xdr:row>19</xdr:row>
      <xdr:rowOff>80485</xdr:rowOff>
    </xdr:from>
    <xdr:to>
      <xdr:col>9</xdr:col>
      <xdr:colOff>705325</xdr:colOff>
      <xdr:row>36</xdr:row>
      <xdr:rowOff>109060</xdr:rowOff>
    </xdr:to>
    <xdr:graphicFrame macro="">
      <xdr:nvGraphicFramePr>
        <xdr:cNvPr id="2" name="Chart 1">
          <a:extLst>
            <a:ext uri="{FF2B5EF4-FFF2-40B4-BE49-F238E27FC236}">
              <a16:creationId xmlns:a16="http://schemas.microsoft.com/office/drawing/2014/main" id="{C030C1A1-7BC0-4C48-9480-5F3F9CD1D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144780</xdr:colOff>
      <xdr:row>18</xdr:row>
      <xdr:rowOff>137160</xdr:rowOff>
    </xdr:from>
    <xdr:to>
      <xdr:col>16</xdr:col>
      <xdr:colOff>876300</xdr:colOff>
      <xdr:row>35</xdr:row>
      <xdr:rowOff>137160</xdr:rowOff>
    </xdr:to>
    <xdr:graphicFrame macro="">
      <xdr:nvGraphicFramePr>
        <xdr:cNvPr id="3" name="Chart 2">
          <a:extLst>
            <a:ext uri="{FF2B5EF4-FFF2-40B4-BE49-F238E27FC236}">
              <a16:creationId xmlns:a16="http://schemas.microsoft.com/office/drawing/2014/main" id="{4FEE8041-0A50-4EFE-A265-5E6B1B7F21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38100</xdr:colOff>
      <xdr:row>19</xdr:row>
      <xdr:rowOff>60960</xdr:rowOff>
    </xdr:from>
    <xdr:to>
      <xdr:col>24</xdr:col>
      <xdr:colOff>342900</xdr:colOff>
      <xdr:row>34</xdr:row>
      <xdr:rowOff>60960</xdr:rowOff>
    </xdr:to>
    <xdr:graphicFrame macro="">
      <xdr:nvGraphicFramePr>
        <xdr:cNvPr id="10" name="Chart 9">
          <a:extLst>
            <a:ext uri="{FF2B5EF4-FFF2-40B4-BE49-F238E27FC236}">
              <a16:creationId xmlns:a16="http://schemas.microsoft.com/office/drawing/2014/main" id="{8E1F8836-7366-241B-CDD6-400FB6E04D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15</xdr:col>
      <xdr:colOff>529780</xdr:colOff>
      <xdr:row>1</xdr:row>
      <xdr:rowOff>114300</xdr:rowOff>
    </xdr:from>
    <xdr:to>
      <xdr:col>27</xdr:col>
      <xdr:colOff>121920</xdr:colOff>
      <xdr:row>19</xdr:row>
      <xdr:rowOff>167640</xdr:rowOff>
    </xdr:to>
    <xdr:graphicFrame macro="">
      <xdr:nvGraphicFramePr>
        <xdr:cNvPr id="2" name="hjwGraph">
          <a:extLst>
            <a:ext uri="{FF2B5EF4-FFF2-40B4-BE49-F238E27FC236}">
              <a16:creationId xmlns:a16="http://schemas.microsoft.com/office/drawing/2014/main" id="{2DBB843D-A70D-4601-A323-D92026005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1</xdr:row>
      <xdr:rowOff>0</xdr:rowOff>
    </xdr:from>
    <xdr:to>
      <xdr:col>8</xdr:col>
      <xdr:colOff>3175</xdr:colOff>
      <xdr:row>3</xdr:row>
      <xdr:rowOff>63500</xdr:rowOff>
    </xdr:to>
    <xdr:sp macro="" textlink="">
      <xdr:nvSpPr>
        <xdr:cNvPr id="3" name="messageTextbox">
          <a:extLst>
            <a:ext uri="{FF2B5EF4-FFF2-40B4-BE49-F238E27FC236}">
              <a16:creationId xmlns:a16="http://schemas.microsoft.com/office/drawing/2014/main" id="{4A0AEFB1-B029-43D9-A71A-C268E1334ADD}"/>
            </a:ext>
          </a:extLst>
        </xdr:cNvPr>
        <xdr:cNvSpPr txBox="1"/>
      </xdr:nvSpPr>
      <xdr:spPr>
        <a:xfrm>
          <a:off x="63500" y="251460"/>
          <a:ext cx="5517515" cy="429260"/>
        </a:xfrm>
        <a:prstGeom prst="rect">
          <a:avLst/>
        </a:prstGeom>
        <a:solidFill>
          <a:srgbClr val="FFFFE6"/>
        </a:solidFill>
        <a:ln w="1" cmpd="sng">
          <a:solidFill>
            <a:srgbClr val="000000"/>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r>
            <a:rPr lang="en-CA" sz="900" b="0" i="0" u="none" strike="noStrike" baseline="0">
              <a:solidFill>
                <a:srgbClr val="9C6500"/>
              </a:solidFill>
              <a:latin typeface="Arial" panose="020B0604020202020204" pitchFamily="34" charset="0"/>
            </a:rPr>
            <a:t>Enter alpha and beta (between 0 and 1), enter the past demands in the shaded column then enter a starting forecast. If the starting forecast is not in the first period then delete the error analysis for all rows above the starting forecast.</a:t>
          </a:r>
        </a:p>
      </xdr:txBody>
    </xdr:sp>
    <xdr:clientData fPrintsWithSheet="0"/>
  </xdr:twoCellAnchor>
  <xdr:twoCellAnchor>
    <xdr:from>
      <xdr:col>0</xdr:col>
      <xdr:colOff>19050</xdr:colOff>
      <xdr:row>6</xdr:row>
      <xdr:rowOff>114300</xdr:rowOff>
    </xdr:from>
    <xdr:to>
      <xdr:col>8</xdr:col>
      <xdr:colOff>15875</xdr:colOff>
      <xdr:row>8</xdr:row>
      <xdr:rowOff>152401</xdr:rowOff>
    </xdr:to>
    <xdr:sp macro="" textlink="">
      <xdr:nvSpPr>
        <xdr:cNvPr id="4" name="messageTextbox">
          <a:extLst>
            <a:ext uri="{FF2B5EF4-FFF2-40B4-BE49-F238E27FC236}">
              <a16:creationId xmlns:a16="http://schemas.microsoft.com/office/drawing/2014/main" id="{BC96E31C-7CC8-4BB3-9AB3-98A7C0AD6EC2}"/>
            </a:ext>
          </a:extLst>
        </xdr:cNvPr>
        <xdr:cNvSpPr txBox="1"/>
      </xdr:nvSpPr>
      <xdr:spPr>
        <a:xfrm>
          <a:off x="19050" y="1287780"/>
          <a:ext cx="5574665" cy="403861"/>
        </a:xfrm>
        <a:prstGeom prst="rect">
          <a:avLst/>
        </a:prstGeom>
        <a:solidFill>
          <a:srgbClr val="FFFFE6"/>
        </a:solidFill>
        <a:ln w="1" cmpd="sng">
          <a:solidFill>
            <a:srgbClr val="000000"/>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r>
            <a:rPr lang="en-CA" sz="900" b="0" i="0" u="none" strike="noStrike" baseline="0">
              <a:solidFill>
                <a:srgbClr val="9C6500"/>
              </a:solidFill>
              <a:latin typeface="Arial" panose="020B0604020202020204" pitchFamily="34" charset="0"/>
            </a:rPr>
            <a:t>Add or remove data raws based on yoru data set, but please fix the forumulas accordingly</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xdr:from>
      <xdr:col>3</xdr:col>
      <xdr:colOff>101440</xdr:colOff>
      <xdr:row>19</xdr:row>
      <xdr:rowOff>72865</xdr:rowOff>
    </xdr:from>
    <xdr:to>
      <xdr:col>9</xdr:col>
      <xdr:colOff>377665</xdr:colOff>
      <xdr:row>36</xdr:row>
      <xdr:rowOff>101440</xdr:rowOff>
    </xdr:to>
    <xdr:graphicFrame macro="">
      <xdr:nvGraphicFramePr>
        <xdr:cNvPr id="2" name="Chart 1">
          <a:extLst>
            <a:ext uri="{FF2B5EF4-FFF2-40B4-BE49-F238E27FC236}">
              <a16:creationId xmlns:a16="http://schemas.microsoft.com/office/drawing/2014/main" id="{62205E1E-CBD3-40BE-B699-D4BE65DD0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472440</xdr:colOff>
      <xdr:row>19</xdr:row>
      <xdr:rowOff>99060</xdr:rowOff>
    </xdr:from>
    <xdr:to>
      <xdr:col>16</xdr:col>
      <xdr:colOff>434340</xdr:colOff>
      <xdr:row>36</xdr:row>
      <xdr:rowOff>99060</xdr:rowOff>
    </xdr:to>
    <xdr:graphicFrame macro="">
      <xdr:nvGraphicFramePr>
        <xdr:cNvPr id="3" name="Chart 2">
          <a:extLst>
            <a:ext uri="{FF2B5EF4-FFF2-40B4-BE49-F238E27FC236}">
              <a16:creationId xmlns:a16="http://schemas.microsoft.com/office/drawing/2014/main" id="{742CEBEB-8DF7-4F8D-B009-8D2F7E518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609600</xdr:colOff>
      <xdr:row>19</xdr:row>
      <xdr:rowOff>83820</xdr:rowOff>
    </xdr:from>
    <xdr:to>
      <xdr:col>23</xdr:col>
      <xdr:colOff>571500</xdr:colOff>
      <xdr:row>34</xdr:row>
      <xdr:rowOff>83820</xdr:rowOff>
    </xdr:to>
    <xdr:graphicFrame macro="">
      <xdr:nvGraphicFramePr>
        <xdr:cNvPr id="4" name="Chart 3">
          <a:extLst>
            <a:ext uri="{FF2B5EF4-FFF2-40B4-BE49-F238E27FC236}">
              <a16:creationId xmlns:a16="http://schemas.microsoft.com/office/drawing/2014/main" id="{A3237EF7-D62E-19C6-326D-7339E8248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529780</xdr:colOff>
      <xdr:row>1</xdr:row>
      <xdr:rowOff>114300</xdr:rowOff>
    </xdr:from>
    <xdr:to>
      <xdr:col>27</xdr:col>
      <xdr:colOff>121920</xdr:colOff>
      <xdr:row>19</xdr:row>
      <xdr:rowOff>167640</xdr:rowOff>
    </xdr:to>
    <xdr:graphicFrame macro="">
      <xdr:nvGraphicFramePr>
        <xdr:cNvPr id="2" name="hjwGraph">
          <a:extLst>
            <a:ext uri="{FF2B5EF4-FFF2-40B4-BE49-F238E27FC236}">
              <a16:creationId xmlns:a16="http://schemas.microsoft.com/office/drawing/2014/main" id="{644946F0-5105-4A51-AE4A-CE6BB8DBB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1</xdr:row>
      <xdr:rowOff>0</xdr:rowOff>
    </xdr:from>
    <xdr:to>
      <xdr:col>8</xdr:col>
      <xdr:colOff>3175</xdr:colOff>
      <xdr:row>3</xdr:row>
      <xdr:rowOff>63500</xdr:rowOff>
    </xdr:to>
    <xdr:sp macro="" textlink="">
      <xdr:nvSpPr>
        <xdr:cNvPr id="3" name="messageTextbox">
          <a:extLst>
            <a:ext uri="{FF2B5EF4-FFF2-40B4-BE49-F238E27FC236}">
              <a16:creationId xmlns:a16="http://schemas.microsoft.com/office/drawing/2014/main" id="{F8040C69-C5C3-47C0-B04D-F4D5CB5167FE}"/>
            </a:ext>
          </a:extLst>
        </xdr:cNvPr>
        <xdr:cNvSpPr txBox="1"/>
      </xdr:nvSpPr>
      <xdr:spPr>
        <a:xfrm>
          <a:off x="63500" y="251460"/>
          <a:ext cx="5517515" cy="429260"/>
        </a:xfrm>
        <a:prstGeom prst="rect">
          <a:avLst/>
        </a:prstGeom>
        <a:solidFill>
          <a:srgbClr val="FFFFE6"/>
        </a:solidFill>
        <a:ln w="1" cmpd="sng">
          <a:solidFill>
            <a:srgbClr val="000000"/>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r>
            <a:rPr lang="en-CA" sz="900" b="0" i="0" u="none" strike="noStrike" baseline="0">
              <a:solidFill>
                <a:srgbClr val="9C6500"/>
              </a:solidFill>
              <a:latin typeface="Arial" panose="020B0604020202020204" pitchFamily="34" charset="0"/>
            </a:rPr>
            <a:t>Enter alpha and beta (between 0 and 1), enter the past demands in the shaded column then enter a starting forecast. If the starting forecast is not in the first period then delete the error analysis for all rows above the starting forecast.</a:t>
          </a:r>
        </a:p>
      </xdr:txBody>
    </xdr:sp>
    <xdr:clientData fPrintsWithSheet="0"/>
  </xdr:twoCellAnchor>
  <xdr:twoCellAnchor>
    <xdr:from>
      <xdr:col>0</xdr:col>
      <xdr:colOff>19050</xdr:colOff>
      <xdr:row>6</xdr:row>
      <xdr:rowOff>114300</xdr:rowOff>
    </xdr:from>
    <xdr:to>
      <xdr:col>8</xdr:col>
      <xdr:colOff>15875</xdr:colOff>
      <xdr:row>8</xdr:row>
      <xdr:rowOff>152401</xdr:rowOff>
    </xdr:to>
    <xdr:sp macro="" textlink="">
      <xdr:nvSpPr>
        <xdr:cNvPr id="4" name="messageTextbox">
          <a:extLst>
            <a:ext uri="{FF2B5EF4-FFF2-40B4-BE49-F238E27FC236}">
              <a16:creationId xmlns:a16="http://schemas.microsoft.com/office/drawing/2014/main" id="{136C49AD-489D-4479-9ADC-C2F5D8E8839E}"/>
            </a:ext>
          </a:extLst>
        </xdr:cNvPr>
        <xdr:cNvSpPr txBox="1"/>
      </xdr:nvSpPr>
      <xdr:spPr>
        <a:xfrm>
          <a:off x="19050" y="1287780"/>
          <a:ext cx="5574665" cy="403861"/>
        </a:xfrm>
        <a:prstGeom prst="rect">
          <a:avLst/>
        </a:prstGeom>
        <a:solidFill>
          <a:srgbClr val="FFFFE6"/>
        </a:solidFill>
        <a:ln w="1" cmpd="sng">
          <a:solidFill>
            <a:srgbClr val="000000"/>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r>
            <a:rPr lang="en-CA" sz="900" b="0" i="0" u="none" strike="noStrike" baseline="0">
              <a:solidFill>
                <a:srgbClr val="9C6500"/>
              </a:solidFill>
              <a:latin typeface="Arial" panose="020B0604020202020204" pitchFamily="34" charset="0"/>
            </a:rPr>
            <a:t>Add or remove data raws based on yoru data set, but please fix the forumulas accordingly</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xdr:from>
      <xdr:col>3</xdr:col>
      <xdr:colOff>170020</xdr:colOff>
      <xdr:row>19</xdr:row>
      <xdr:rowOff>80485</xdr:rowOff>
    </xdr:from>
    <xdr:to>
      <xdr:col>9</xdr:col>
      <xdr:colOff>446245</xdr:colOff>
      <xdr:row>36</xdr:row>
      <xdr:rowOff>109060</xdr:rowOff>
    </xdr:to>
    <xdr:graphicFrame macro="">
      <xdr:nvGraphicFramePr>
        <xdr:cNvPr id="2" name="Chart 1">
          <a:extLst>
            <a:ext uri="{FF2B5EF4-FFF2-40B4-BE49-F238E27FC236}">
              <a16:creationId xmlns:a16="http://schemas.microsoft.com/office/drawing/2014/main" id="{D07F9E55-023C-4B87-8D7D-C236DC95A8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594360</xdr:colOff>
      <xdr:row>19</xdr:row>
      <xdr:rowOff>60960</xdr:rowOff>
    </xdr:from>
    <xdr:to>
      <xdr:col>16</xdr:col>
      <xdr:colOff>556260</xdr:colOff>
      <xdr:row>36</xdr:row>
      <xdr:rowOff>60960</xdr:rowOff>
    </xdr:to>
    <xdr:graphicFrame macro="">
      <xdr:nvGraphicFramePr>
        <xdr:cNvPr id="3" name="Chart 2">
          <a:extLst>
            <a:ext uri="{FF2B5EF4-FFF2-40B4-BE49-F238E27FC236}">
              <a16:creationId xmlns:a16="http://schemas.microsoft.com/office/drawing/2014/main" id="{4161BB2F-79E6-4DE6-9471-D6017E455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670560</xdr:colOff>
      <xdr:row>19</xdr:row>
      <xdr:rowOff>68580</xdr:rowOff>
    </xdr:from>
    <xdr:to>
      <xdr:col>24</xdr:col>
      <xdr:colOff>22860</xdr:colOff>
      <xdr:row>34</xdr:row>
      <xdr:rowOff>68580</xdr:rowOff>
    </xdr:to>
    <xdr:graphicFrame macro="">
      <xdr:nvGraphicFramePr>
        <xdr:cNvPr id="4" name="Chart 3">
          <a:extLst>
            <a:ext uri="{FF2B5EF4-FFF2-40B4-BE49-F238E27FC236}">
              <a16:creationId xmlns:a16="http://schemas.microsoft.com/office/drawing/2014/main" id="{1FEADC30-5D8C-9F6C-C8C7-077AB77E0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15</xdr:col>
      <xdr:colOff>529780</xdr:colOff>
      <xdr:row>1</xdr:row>
      <xdr:rowOff>114300</xdr:rowOff>
    </xdr:from>
    <xdr:to>
      <xdr:col>27</xdr:col>
      <xdr:colOff>121920</xdr:colOff>
      <xdr:row>19</xdr:row>
      <xdr:rowOff>167640</xdr:rowOff>
    </xdr:to>
    <xdr:graphicFrame macro="">
      <xdr:nvGraphicFramePr>
        <xdr:cNvPr id="2" name="hjwGraph">
          <a:extLst>
            <a:ext uri="{FF2B5EF4-FFF2-40B4-BE49-F238E27FC236}">
              <a16:creationId xmlns:a16="http://schemas.microsoft.com/office/drawing/2014/main" id="{75DF39B6-269F-40E6-BDD4-9D4D2B77B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1</xdr:row>
      <xdr:rowOff>0</xdr:rowOff>
    </xdr:from>
    <xdr:to>
      <xdr:col>8</xdr:col>
      <xdr:colOff>3175</xdr:colOff>
      <xdr:row>3</xdr:row>
      <xdr:rowOff>63500</xdr:rowOff>
    </xdr:to>
    <xdr:sp macro="" textlink="">
      <xdr:nvSpPr>
        <xdr:cNvPr id="3" name="messageTextbox">
          <a:extLst>
            <a:ext uri="{FF2B5EF4-FFF2-40B4-BE49-F238E27FC236}">
              <a16:creationId xmlns:a16="http://schemas.microsoft.com/office/drawing/2014/main" id="{25D05AD6-5C29-427C-9D4E-D9838642EB6E}"/>
            </a:ext>
          </a:extLst>
        </xdr:cNvPr>
        <xdr:cNvSpPr txBox="1"/>
      </xdr:nvSpPr>
      <xdr:spPr>
        <a:xfrm>
          <a:off x="63500" y="251460"/>
          <a:ext cx="5517515" cy="429260"/>
        </a:xfrm>
        <a:prstGeom prst="rect">
          <a:avLst/>
        </a:prstGeom>
        <a:solidFill>
          <a:srgbClr val="FFFFE6"/>
        </a:solidFill>
        <a:ln w="1" cmpd="sng">
          <a:solidFill>
            <a:srgbClr val="000000"/>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r>
            <a:rPr lang="en-CA" sz="900" b="0" i="0" u="none" strike="noStrike" baseline="0">
              <a:solidFill>
                <a:srgbClr val="9C6500"/>
              </a:solidFill>
              <a:latin typeface="Arial" panose="020B0604020202020204" pitchFamily="34" charset="0"/>
            </a:rPr>
            <a:t>Enter alpha and beta (between 0 and 1), enter the past demands in the shaded column then enter a starting forecast. If the starting forecast is not in the first period then delete the error analysis for all rows above the starting forecast.</a:t>
          </a:r>
        </a:p>
      </xdr:txBody>
    </xdr:sp>
    <xdr:clientData fPrintsWithSheet="0"/>
  </xdr:twoCellAnchor>
  <xdr:twoCellAnchor>
    <xdr:from>
      <xdr:col>0</xdr:col>
      <xdr:colOff>19050</xdr:colOff>
      <xdr:row>6</xdr:row>
      <xdr:rowOff>114300</xdr:rowOff>
    </xdr:from>
    <xdr:to>
      <xdr:col>8</xdr:col>
      <xdr:colOff>15875</xdr:colOff>
      <xdr:row>8</xdr:row>
      <xdr:rowOff>152401</xdr:rowOff>
    </xdr:to>
    <xdr:sp macro="" textlink="">
      <xdr:nvSpPr>
        <xdr:cNvPr id="4" name="messageTextbox">
          <a:extLst>
            <a:ext uri="{FF2B5EF4-FFF2-40B4-BE49-F238E27FC236}">
              <a16:creationId xmlns:a16="http://schemas.microsoft.com/office/drawing/2014/main" id="{96D9B1B0-7EA5-4AA7-BDBE-0C998A76B360}"/>
            </a:ext>
          </a:extLst>
        </xdr:cNvPr>
        <xdr:cNvSpPr txBox="1"/>
      </xdr:nvSpPr>
      <xdr:spPr>
        <a:xfrm>
          <a:off x="19050" y="1287780"/>
          <a:ext cx="5574665" cy="403861"/>
        </a:xfrm>
        <a:prstGeom prst="rect">
          <a:avLst/>
        </a:prstGeom>
        <a:solidFill>
          <a:srgbClr val="FFFFE6"/>
        </a:solidFill>
        <a:ln w="1" cmpd="sng">
          <a:solidFill>
            <a:srgbClr val="000000"/>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r>
            <a:rPr lang="en-CA" sz="900" b="0" i="0" u="none" strike="noStrike" baseline="0">
              <a:solidFill>
                <a:srgbClr val="9C6500"/>
              </a:solidFill>
              <a:latin typeface="Arial" panose="020B0604020202020204" pitchFamily="34" charset="0"/>
            </a:rPr>
            <a:t>Add or remove data raws based on yoru data set, but please fix the forumulas accordingly</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xdr:from>
      <xdr:col>3</xdr:col>
      <xdr:colOff>131920</xdr:colOff>
      <xdr:row>19</xdr:row>
      <xdr:rowOff>103345</xdr:rowOff>
    </xdr:from>
    <xdr:to>
      <xdr:col>9</xdr:col>
      <xdr:colOff>408145</xdr:colOff>
      <xdr:row>36</xdr:row>
      <xdr:rowOff>131920</xdr:rowOff>
    </xdr:to>
    <xdr:graphicFrame macro="">
      <xdr:nvGraphicFramePr>
        <xdr:cNvPr id="2" name="Chart 1">
          <a:extLst>
            <a:ext uri="{FF2B5EF4-FFF2-40B4-BE49-F238E27FC236}">
              <a16:creationId xmlns:a16="http://schemas.microsoft.com/office/drawing/2014/main" id="{890B574B-FBD0-45FE-AB8E-E68B3C46F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518160</xdr:colOff>
      <xdr:row>19</xdr:row>
      <xdr:rowOff>99060</xdr:rowOff>
    </xdr:from>
    <xdr:to>
      <xdr:col>16</xdr:col>
      <xdr:colOff>480060</xdr:colOff>
      <xdr:row>36</xdr:row>
      <xdr:rowOff>99060</xdr:rowOff>
    </xdr:to>
    <xdr:graphicFrame macro="">
      <xdr:nvGraphicFramePr>
        <xdr:cNvPr id="3" name="Chart 2">
          <a:extLst>
            <a:ext uri="{FF2B5EF4-FFF2-40B4-BE49-F238E27FC236}">
              <a16:creationId xmlns:a16="http://schemas.microsoft.com/office/drawing/2014/main" id="{415891C1-DE69-4A23-9B2E-D7314162F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655320</xdr:colOff>
      <xdr:row>19</xdr:row>
      <xdr:rowOff>83820</xdr:rowOff>
    </xdr:from>
    <xdr:to>
      <xdr:col>24</xdr:col>
      <xdr:colOff>7620</xdr:colOff>
      <xdr:row>34</xdr:row>
      <xdr:rowOff>83820</xdr:rowOff>
    </xdr:to>
    <xdr:graphicFrame macro="">
      <xdr:nvGraphicFramePr>
        <xdr:cNvPr id="4" name="Chart 3">
          <a:extLst>
            <a:ext uri="{FF2B5EF4-FFF2-40B4-BE49-F238E27FC236}">
              <a16:creationId xmlns:a16="http://schemas.microsoft.com/office/drawing/2014/main" id="{1F990ECB-9703-1E02-9731-79A954D7DC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15</xdr:col>
      <xdr:colOff>529780</xdr:colOff>
      <xdr:row>1</xdr:row>
      <xdr:rowOff>114300</xdr:rowOff>
    </xdr:from>
    <xdr:to>
      <xdr:col>27</xdr:col>
      <xdr:colOff>121920</xdr:colOff>
      <xdr:row>19</xdr:row>
      <xdr:rowOff>167640</xdr:rowOff>
    </xdr:to>
    <xdr:graphicFrame macro="">
      <xdr:nvGraphicFramePr>
        <xdr:cNvPr id="2" name="hjwGraph">
          <a:extLst>
            <a:ext uri="{FF2B5EF4-FFF2-40B4-BE49-F238E27FC236}">
              <a16:creationId xmlns:a16="http://schemas.microsoft.com/office/drawing/2014/main" id="{BB51671D-5CA9-42FB-A4DE-77CA686FE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1</xdr:row>
      <xdr:rowOff>0</xdr:rowOff>
    </xdr:from>
    <xdr:to>
      <xdr:col>8</xdr:col>
      <xdr:colOff>3175</xdr:colOff>
      <xdr:row>3</xdr:row>
      <xdr:rowOff>63500</xdr:rowOff>
    </xdr:to>
    <xdr:sp macro="" textlink="">
      <xdr:nvSpPr>
        <xdr:cNvPr id="3" name="messageTextbox">
          <a:extLst>
            <a:ext uri="{FF2B5EF4-FFF2-40B4-BE49-F238E27FC236}">
              <a16:creationId xmlns:a16="http://schemas.microsoft.com/office/drawing/2014/main" id="{5B280C65-1320-4515-9BE8-4B1F8FD9BFBA}"/>
            </a:ext>
          </a:extLst>
        </xdr:cNvPr>
        <xdr:cNvSpPr txBox="1"/>
      </xdr:nvSpPr>
      <xdr:spPr>
        <a:xfrm>
          <a:off x="63500" y="251460"/>
          <a:ext cx="5517515" cy="429260"/>
        </a:xfrm>
        <a:prstGeom prst="rect">
          <a:avLst/>
        </a:prstGeom>
        <a:solidFill>
          <a:srgbClr val="FFFFE6"/>
        </a:solidFill>
        <a:ln w="1" cmpd="sng">
          <a:solidFill>
            <a:srgbClr val="000000"/>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r>
            <a:rPr lang="en-CA" sz="900" b="0" i="0" u="none" strike="noStrike" baseline="0">
              <a:solidFill>
                <a:srgbClr val="9C6500"/>
              </a:solidFill>
              <a:latin typeface="Arial" panose="020B0604020202020204" pitchFamily="34" charset="0"/>
            </a:rPr>
            <a:t>Enter alpha and beta (between 0 and 1), enter the past demands in the shaded column then enter a starting forecast. If the starting forecast is not in the first period then delete the error analysis for all rows above the starting forecast.</a:t>
          </a:r>
        </a:p>
      </xdr:txBody>
    </xdr:sp>
    <xdr:clientData fPrintsWithSheet="0"/>
  </xdr:twoCellAnchor>
  <xdr:twoCellAnchor>
    <xdr:from>
      <xdr:col>0</xdr:col>
      <xdr:colOff>19050</xdr:colOff>
      <xdr:row>6</xdr:row>
      <xdr:rowOff>114300</xdr:rowOff>
    </xdr:from>
    <xdr:to>
      <xdr:col>8</xdr:col>
      <xdr:colOff>15875</xdr:colOff>
      <xdr:row>8</xdr:row>
      <xdr:rowOff>152401</xdr:rowOff>
    </xdr:to>
    <xdr:sp macro="" textlink="">
      <xdr:nvSpPr>
        <xdr:cNvPr id="4" name="messageTextbox">
          <a:extLst>
            <a:ext uri="{FF2B5EF4-FFF2-40B4-BE49-F238E27FC236}">
              <a16:creationId xmlns:a16="http://schemas.microsoft.com/office/drawing/2014/main" id="{21DA6562-D4AB-42E4-ADFD-47099E63EAF2}"/>
            </a:ext>
          </a:extLst>
        </xdr:cNvPr>
        <xdr:cNvSpPr txBox="1"/>
      </xdr:nvSpPr>
      <xdr:spPr>
        <a:xfrm>
          <a:off x="19050" y="1287780"/>
          <a:ext cx="5574665" cy="403861"/>
        </a:xfrm>
        <a:prstGeom prst="rect">
          <a:avLst/>
        </a:prstGeom>
        <a:solidFill>
          <a:srgbClr val="FFFFE6"/>
        </a:solidFill>
        <a:ln w="1" cmpd="sng">
          <a:solidFill>
            <a:srgbClr val="000000"/>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r>
            <a:rPr lang="en-CA" sz="900" b="0" i="0" u="none" strike="noStrike" baseline="0">
              <a:solidFill>
                <a:srgbClr val="9C6500"/>
              </a:solidFill>
              <a:latin typeface="Arial" panose="020B0604020202020204" pitchFamily="34" charset="0"/>
            </a:rPr>
            <a:t>Add or remove data raws based on yoru data set, but please fix the forumulas accordingly</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xdr:from>
      <xdr:col>3</xdr:col>
      <xdr:colOff>124300</xdr:colOff>
      <xdr:row>19</xdr:row>
      <xdr:rowOff>80485</xdr:rowOff>
    </xdr:from>
    <xdr:to>
      <xdr:col>9</xdr:col>
      <xdr:colOff>400525</xdr:colOff>
      <xdr:row>36</xdr:row>
      <xdr:rowOff>109060</xdr:rowOff>
    </xdr:to>
    <xdr:graphicFrame macro="">
      <xdr:nvGraphicFramePr>
        <xdr:cNvPr id="2" name="Chart 1">
          <a:extLst>
            <a:ext uri="{FF2B5EF4-FFF2-40B4-BE49-F238E27FC236}">
              <a16:creationId xmlns:a16="http://schemas.microsoft.com/office/drawing/2014/main" id="{0B102543-940F-4121-93F0-CA524B644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525780</xdr:colOff>
      <xdr:row>19</xdr:row>
      <xdr:rowOff>76200</xdr:rowOff>
    </xdr:from>
    <xdr:to>
      <xdr:col>16</xdr:col>
      <xdr:colOff>487680</xdr:colOff>
      <xdr:row>36</xdr:row>
      <xdr:rowOff>76200</xdr:rowOff>
    </xdr:to>
    <xdr:graphicFrame macro="">
      <xdr:nvGraphicFramePr>
        <xdr:cNvPr id="3" name="Chart 2">
          <a:extLst>
            <a:ext uri="{FF2B5EF4-FFF2-40B4-BE49-F238E27FC236}">
              <a16:creationId xmlns:a16="http://schemas.microsoft.com/office/drawing/2014/main" id="{5556CAD0-D3F0-48B8-8038-A49A9A782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662940</xdr:colOff>
      <xdr:row>19</xdr:row>
      <xdr:rowOff>60960</xdr:rowOff>
    </xdr:from>
    <xdr:to>
      <xdr:col>24</xdr:col>
      <xdr:colOff>15240</xdr:colOff>
      <xdr:row>34</xdr:row>
      <xdr:rowOff>60960</xdr:rowOff>
    </xdr:to>
    <xdr:graphicFrame macro="">
      <xdr:nvGraphicFramePr>
        <xdr:cNvPr id="4" name="Chart 3">
          <a:extLst>
            <a:ext uri="{FF2B5EF4-FFF2-40B4-BE49-F238E27FC236}">
              <a16:creationId xmlns:a16="http://schemas.microsoft.com/office/drawing/2014/main" id="{2C697162-B383-AEC2-974B-EE76844DE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15</xdr:col>
      <xdr:colOff>529780</xdr:colOff>
      <xdr:row>1</xdr:row>
      <xdr:rowOff>114300</xdr:rowOff>
    </xdr:from>
    <xdr:to>
      <xdr:col>27</xdr:col>
      <xdr:colOff>121920</xdr:colOff>
      <xdr:row>19</xdr:row>
      <xdr:rowOff>167640</xdr:rowOff>
    </xdr:to>
    <xdr:graphicFrame macro="">
      <xdr:nvGraphicFramePr>
        <xdr:cNvPr id="2" name="hjwGraph">
          <a:extLst>
            <a:ext uri="{FF2B5EF4-FFF2-40B4-BE49-F238E27FC236}">
              <a16:creationId xmlns:a16="http://schemas.microsoft.com/office/drawing/2014/main" id="{5FAC42C2-8333-4692-8160-7C73E3261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1</xdr:row>
      <xdr:rowOff>0</xdr:rowOff>
    </xdr:from>
    <xdr:to>
      <xdr:col>8</xdr:col>
      <xdr:colOff>3175</xdr:colOff>
      <xdr:row>3</xdr:row>
      <xdr:rowOff>63500</xdr:rowOff>
    </xdr:to>
    <xdr:sp macro="" textlink="">
      <xdr:nvSpPr>
        <xdr:cNvPr id="3" name="messageTextbox">
          <a:extLst>
            <a:ext uri="{FF2B5EF4-FFF2-40B4-BE49-F238E27FC236}">
              <a16:creationId xmlns:a16="http://schemas.microsoft.com/office/drawing/2014/main" id="{E8C0F3B8-4875-447D-80D6-0F998047F948}"/>
            </a:ext>
          </a:extLst>
        </xdr:cNvPr>
        <xdr:cNvSpPr txBox="1"/>
      </xdr:nvSpPr>
      <xdr:spPr>
        <a:xfrm>
          <a:off x="63500" y="251460"/>
          <a:ext cx="5517515" cy="429260"/>
        </a:xfrm>
        <a:prstGeom prst="rect">
          <a:avLst/>
        </a:prstGeom>
        <a:solidFill>
          <a:srgbClr val="FFFFE6"/>
        </a:solidFill>
        <a:ln w="1" cmpd="sng">
          <a:solidFill>
            <a:srgbClr val="000000"/>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r>
            <a:rPr lang="en-CA" sz="900" b="0" i="0" u="none" strike="noStrike" baseline="0">
              <a:solidFill>
                <a:srgbClr val="9C6500"/>
              </a:solidFill>
              <a:latin typeface="Arial" panose="020B0604020202020204" pitchFamily="34" charset="0"/>
            </a:rPr>
            <a:t>Enter alpha and beta (between 0 and 1), enter the past demands in the shaded column then enter a starting forecast. If the starting forecast is not in the first period then delete the error analysis for all rows above the starting forecast.</a:t>
          </a:r>
        </a:p>
      </xdr:txBody>
    </xdr:sp>
    <xdr:clientData fPrintsWithSheet="0"/>
  </xdr:twoCellAnchor>
  <xdr:twoCellAnchor>
    <xdr:from>
      <xdr:col>0</xdr:col>
      <xdr:colOff>19050</xdr:colOff>
      <xdr:row>6</xdr:row>
      <xdr:rowOff>114300</xdr:rowOff>
    </xdr:from>
    <xdr:to>
      <xdr:col>8</xdr:col>
      <xdr:colOff>15875</xdr:colOff>
      <xdr:row>8</xdr:row>
      <xdr:rowOff>152401</xdr:rowOff>
    </xdr:to>
    <xdr:sp macro="" textlink="">
      <xdr:nvSpPr>
        <xdr:cNvPr id="4" name="messageTextbox">
          <a:extLst>
            <a:ext uri="{FF2B5EF4-FFF2-40B4-BE49-F238E27FC236}">
              <a16:creationId xmlns:a16="http://schemas.microsoft.com/office/drawing/2014/main" id="{5FBB4312-2893-4D9B-A81F-79120A70509D}"/>
            </a:ext>
          </a:extLst>
        </xdr:cNvPr>
        <xdr:cNvSpPr txBox="1"/>
      </xdr:nvSpPr>
      <xdr:spPr>
        <a:xfrm>
          <a:off x="19050" y="1287780"/>
          <a:ext cx="5574665" cy="403861"/>
        </a:xfrm>
        <a:prstGeom prst="rect">
          <a:avLst/>
        </a:prstGeom>
        <a:solidFill>
          <a:srgbClr val="FFFFE6"/>
        </a:solidFill>
        <a:ln w="1" cmpd="sng">
          <a:solidFill>
            <a:srgbClr val="000000"/>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r>
            <a:rPr lang="en-CA" sz="900" b="0" i="0" u="none" strike="noStrike" baseline="0">
              <a:solidFill>
                <a:srgbClr val="9C6500"/>
              </a:solidFill>
              <a:latin typeface="Arial" panose="020B0604020202020204" pitchFamily="34" charset="0"/>
            </a:rPr>
            <a:t>Add or remove data raws based on yoru data set, but please fix the forumulas accordingly</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xdr:from>
      <xdr:col>15</xdr:col>
      <xdr:colOff>529780</xdr:colOff>
      <xdr:row>1</xdr:row>
      <xdr:rowOff>114300</xdr:rowOff>
    </xdr:from>
    <xdr:to>
      <xdr:col>27</xdr:col>
      <xdr:colOff>121920</xdr:colOff>
      <xdr:row>19</xdr:row>
      <xdr:rowOff>167640</xdr:rowOff>
    </xdr:to>
    <xdr:graphicFrame macro="">
      <xdr:nvGraphicFramePr>
        <xdr:cNvPr id="2" name="hjwGraph">
          <a:extLst>
            <a:ext uri="{FF2B5EF4-FFF2-40B4-BE49-F238E27FC236}">
              <a16:creationId xmlns:a16="http://schemas.microsoft.com/office/drawing/2014/main" id="{D6E10F44-F8EB-4C37-B7D5-44B07D7CC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1</xdr:row>
      <xdr:rowOff>0</xdr:rowOff>
    </xdr:from>
    <xdr:to>
      <xdr:col>8</xdr:col>
      <xdr:colOff>3175</xdr:colOff>
      <xdr:row>3</xdr:row>
      <xdr:rowOff>63500</xdr:rowOff>
    </xdr:to>
    <xdr:sp macro="" textlink="">
      <xdr:nvSpPr>
        <xdr:cNvPr id="3" name="messageTextbox">
          <a:extLst>
            <a:ext uri="{FF2B5EF4-FFF2-40B4-BE49-F238E27FC236}">
              <a16:creationId xmlns:a16="http://schemas.microsoft.com/office/drawing/2014/main" id="{6E286127-A8B5-443B-A070-A0CFFED76B24}"/>
            </a:ext>
          </a:extLst>
        </xdr:cNvPr>
        <xdr:cNvSpPr txBox="1"/>
      </xdr:nvSpPr>
      <xdr:spPr>
        <a:xfrm>
          <a:off x="63500" y="251460"/>
          <a:ext cx="4938395" cy="429260"/>
        </a:xfrm>
        <a:prstGeom prst="rect">
          <a:avLst/>
        </a:prstGeom>
        <a:solidFill>
          <a:srgbClr val="FFFFE6"/>
        </a:solidFill>
        <a:ln w="1" cmpd="sng">
          <a:solidFill>
            <a:srgbClr val="000000"/>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r>
            <a:rPr lang="en-CA" sz="900" b="0" i="0" u="none" strike="noStrike" baseline="0">
              <a:solidFill>
                <a:srgbClr val="9C6500"/>
              </a:solidFill>
              <a:latin typeface="Arial" panose="020B0604020202020204" pitchFamily="34" charset="0"/>
            </a:rPr>
            <a:t>Enter alpha and beta (between 0 and 1), enter the past demands in the shaded column then enter a starting forecast. If the starting forecast is not in the first period then delete the error analysis for all rows above the starting forecast.</a:t>
          </a:r>
        </a:p>
      </xdr:txBody>
    </xdr:sp>
    <xdr:clientData fPrintsWithSheet="0"/>
  </xdr:twoCellAnchor>
  <xdr:twoCellAnchor>
    <xdr:from>
      <xdr:col>0</xdr:col>
      <xdr:colOff>19050</xdr:colOff>
      <xdr:row>6</xdr:row>
      <xdr:rowOff>114300</xdr:rowOff>
    </xdr:from>
    <xdr:to>
      <xdr:col>8</xdr:col>
      <xdr:colOff>15875</xdr:colOff>
      <xdr:row>8</xdr:row>
      <xdr:rowOff>152401</xdr:rowOff>
    </xdr:to>
    <xdr:sp macro="" textlink="">
      <xdr:nvSpPr>
        <xdr:cNvPr id="4" name="messageTextbox">
          <a:extLst>
            <a:ext uri="{FF2B5EF4-FFF2-40B4-BE49-F238E27FC236}">
              <a16:creationId xmlns:a16="http://schemas.microsoft.com/office/drawing/2014/main" id="{FEDAF0F2-AB18-4C03-B4B2-B9BF06DBE080}"/>
            </a:ext>
          </a:extLst>
        </xdr:cNvPr>
        <xdr:cNvSpPr txBox="1"/>
      </xdr:nvSpPr>
      <xdr:spPr>
        <a:xfrm>
          <a:off x="19050" y="1287780"/>
          <a:ext cx="4995545" cy="403861"/>
        </a:xfrm>
        <a:prstGeom prst="rect">
          <a:avLst/>
        </a:prstGeom>
        <a:solidFill>
          <a:srgbClr val="FFFFE6"/>
        </a:solidFill>
        <a:ln w="1" cmpd="sng">
          <a:solidFill>
            <a:srgbClr val="000000"/>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r>
            <a:rPr lang="en-CA" sz="900" b="0" i="0" u="none" strike="noStrike" baseline="0">
              <a:solidFill>
                <a:srgbClr val="9C6500"/>
              </a:solidFill>
              <a:latin typeface="Arial" panose="020B0604020202020204" pitchFamily="34" charset="0"/>
            </a:rPr>
            <a:t>Add or remove data raws based on yoru data set, but please fix the forumulas accordingly</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3</xdr:col>
      <xdr:colOff>429100</xdr:colOff>
      <xdr:row>19</xdr:row>
      <xdr:rowOff>80485</xdr:rowOff>
    </xdr:from>
    <xdr:to>
      <xdr:col>9</xdr:col>
      <xdr:colOff>705325</xdr:colOff>
      <xdr:row>36</xdr:row>
      <xdr:rowOff>109060</xdr:rowOff>
    </xdr:to>
    <xdr:graphicFrame macro="">
      <xdr:nvGraphicFramePr>
        <xdr:cNvPr id="2" name="Chart 1">
          <a:extLst>
            <a:ext uri="{FF2B5EF4-FFF2-40B4-BE49-F238E27FC236}">
              <a16:creationId xmlns:a16="http://schemas.microsoft.com/office/drawing/2014/main" id="{4B09085E-45F5-474B-A26E-6B0A2925F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xdr:colOff>
      <xdr:row>19</xdr:row>
      <xdr:rowOff>53340</xdr:rowOff>
    </xdr:from>
    <xdr:to>
      <xdr:col>16</xdr:col>
      <xdr:colOff>769620</xdr:colOff>
      <xdr:row>36</xdr:row>
      <xdr:rowOff>53340</xdr:rowOff>
    </xdr:to>
    <xdr:graphicFrame macro="">
      <xdr:nvGraphicFramePr>
        <xdr:cNvPr id="3" name="Chart 2">
          <a:extLst>
            <a:ext uri="{FF2B5EF4-FFF2-40B4-BE49-F238E27FC236}">
              <a16:creationId xmlns:a16="http://schemas.microsoft.com/office/drawing/2014/main" id="{D2F9AC35-1241-4EE2-8381-ADF469251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899160</xdr:colOff>
      <xdr:row>20</xdr:row>
      <xdr:rowOff>0</xdr:rowOff>
    </xdr:from>
    <xdr:to>
      <xdr:col>24</xdr:col>
      <xdr:colOff>251460</xdr:colOff>
      <xdr:row>35</xdr:row>
      <xdr:rowOff>0</xdr:rowOff>
    </xdr:to>
    <xdr:graphicFrame macro="">
      <xdr:nvGraphicFramePr>
        <xdr:cNvPr id="4" name="Chart 3">
          <a:extLst>
            <a:ext uri="{FF2B5EF4-FFF2-40B4-BE49-F238E27FC236}">
              <a16:creationId xmlns:a16="http://schemas.microsoft.com/office/drawing/2014/main" id="{00349880-2217-B723-52BB-88137009F9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529780</xdr:colOff>
      <xdr:row>1</xdr:row>
      <xdr:rowOff>114300</xdr:rowOff>
    </xdr:from>
    <xdr:to>
      <xdr:col>27</xdr:col>
      <xdr:colOff>121920</xdr:colOff>
      <xdr:row>19</xdr:row>
      <xdr:rowOff>167640</xdr:rowOff>
    </xdr:to>
    <xdr:graphicFrame macro="">
      <xdr:nvGraphicFramePr>
        <xdr:cNvPr id="2" name="hjwGraph">
          <a:extLst>
            <a:ext uri="{FF2B5EF4-FFF2-40B4-BE49-F238E27FC236}">
              <a16:creationId xmlns:a16="http://schemas.microsoft.com/office/drawing/2014/main" id="{65AE4BED-1EEC-4E41-9F4C-7EE95B9C0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1</xdr:row>
      <xdr:rowOff>0</xdr:rowOff>
    </xdr:from>
    <xdr:to>
      <xdr:col>8</xdr:col>
      <xdr:colOff>3175</xdr:colOff>
      <xdr:row>3</xdr:row>
      <xdr:rowOff>63500</xdr:rowOff>
    </xdr:to>
    <xdr:sp macro="" textlink="">
      <xdr:nvSpPr>
        <xdr:cNvPr id="3" name="messageTextbox">
          <a:extLst>
            <a:ext uri="{FF2B5EF4-FFF2-40B4-BE49-F238E27FC236}">
              <a16:creationId xmlns:a16="http://schemas.microsoft.com/office/drawing/2014/main" id="{8277C7A2-B452-4ED8-9EDA-552134379F27}"/>
            </a:ext>
          </a:extLst>
        </xdr:cNvPr>
        <xdr:cNvSpPr txBox="1"/>
      </xdr:nvSpPr>
      <xdr:spPr>
        <a:xfrm>
          <a:off x="63500" y="251460"/>
          <a:ext cx="5517515" cy="429260"/>
        </a:xfrm>
        <a:prstGeom prst="rect">
          <a:avLst/>
        </a:prstGeom>
        <a:solidFill>
          <a:srgbClr val="FFFFE6"/>
        </a:solidFill>
        <a:ln w="1" cmpd="sng">
          <a:solidFill>
            <a:srgbClr val="000000"/>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r>
            <a:rPr lang="en-CA" sz="900" b="0" i="0" u="none" strike="noStrike" baseline="0">
              <a:solidFill>
                <a:srgbClr val="9C6500"/>
              </a:solidFill>
              <a:latin typeface="Arial" panose="020B0604020202020204" pitchFamily="34" charset="0"/>
            </a:rPr>
            <a:t>Enter alpha and beta (between 0 and 1), enter the past demands in the shaded column then enter a starting forecast. If the starting forecast is not in the first period then delete the error analysis for all rows above the starting forecast.</a:t>
          </a:r>
        </a:p>
      </xdr:txBody>
    </xdr:sp>
    <xdr:clientData fPrintsWithSheet="0"/>
  </xdr:twoCellAnchor>
  <xdr:twoCellAnchor>
    <xdr:from>
      <xdr:col>0</xdr:col>
      <xdr:colOff>19050</xdr:colOff>
      <xdr:row>6</xdr:row>
      <xdr:rowOff>114300</xdr:rowOff>
    </xdr:from>
    <xdr:to>
      <xdr:col>8</xdr:col>
      <xdr:colOff>15875</xdr:colOff>
      <xdr:row>8</xdr:row>
      <xdr:rowOff>152401</xdr:rowOff>
    </xdr:to>
    <xdr:sp macro="" textlink="">
      <xdr:nvSpPr>
        <xdr:cNvPr id="4" name="messageTextbox">
          <a:extLst>
            <a:ext uri="{FF2B5EF4-FFF2-40B4-BE49-F238E27FC236}">
              <a16:creationId xmlns:a16="http://schemas.microsoft.com/office/drawing/2014/main" id="{7F2A0D9D-443F-4D03-948F-989291056D0B}"/>
            </a:ext>
          </a:extLst>
        </xdr:cNvPr>
        <xdr:cNvSpPr txBox="1"/>
      </xdr:nvSpPr>
      <xdr:spPr>
        <a:xfrm>
          <a:off x="19050" y="1287780"/>
          <a:ext cx="5574665" cy="403861"/>
        </a:xfrm>
        <a:prstGeom prst="rect">
          <a:avLst/>
        </a:prstGeom>
        <a:solidFill>
          <a:srgbClr val="FFFFE6"/>
        </a:solidFill>
        <a:ln w="1" cmpd="sng">
          <a:solidFill>
            <a:srgbClr val="000000"/>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r>
            <a:rPr lang="en-CA" sz="900" b="0" i="0" u="none" strike="noStrike" baseline="0">
              <a:solidFill>
                <a:srgbClr val="9C6500"/>
              </a:solidFill>
              <a:latin typeface="Arial" panose="020B0604020202020204" pitchFamily="34" charset="0"/>
            </a:rPr>
            <a:t>Add or remove data raws based on yoru data set, but please fix the forumulas accordingly</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xdr:from>
      <xdr:col>3</xdr:col>
      <xdr:colOff>429100</xdr:colOff>
      <xdr:row>19</xdr:row>
      <xdr:rowOff>80485</xdr:rowOff>
    </xdr:from>
    <xdr:to>
      <xdr:col>9</xdr:col>
      <xdr:colOff>705325</xdr:colOff>
      <xdr:row>36</xdr:row>
      <xdr:rowOff>109060</xdr:rowOff>
    </xdr:to>
    <xdr:graphicFrame macro="">
      <xdr:nvGraphicFramePr>
        <xdr:cNvPr id="2" name="Chart 1">
          <a:extLst>
            <a:ext uri="{FF2B5EF4-FFF2-40B4-BE49-F238E27FC236}">
              <a16:creationId xmlns:a16="http://schemas.microsoft.com/office/drawing/2014/main" id="{AE8F081A-4359-45FE-AA84-669B05CCD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106680</xdr:colOff>
      <xdr:row>19</xdr:row>
      <xdr:rowOff>76200</xdr:rowOff>
    </xdr:from>
    <xdr:to>
      <xdr:col>16</xdr:col>
      <xdr:colOff>838200</xdr:colOff>
      <xdr:row>36</xdr:row>
      <xdr:rowOff>76200</xdr:rowOff>
    </xdr:to>
    <xdr:graphicFrame macro="">
      <xdr:nvGraphicFramePr>
        <xdr:cNvPr id="3" name="Chart 2">
          <a:extLst>
            <a:ext uri="{FF2B5EF4-FFF2-40B4-BE49-F238E27FC236}">
              <a16:creationId xmlns:a16="http://schemas.microsoft.com/office/drawing/2014/main" id="{27E44EF2-FA63-45E4-BB4B-E15BC56EC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60960</xdr:colOff>
      <xdr:row>19</xdr:row>
      <xdr:rowOff>76200</xdr:rowOff>
    </xdr:from>
    <xdr:to>
      <xdr:col>24</xdr:col>
      <xdr:colOff>365760</xdr:colOff>
      <xdr:row>34</xdr:row>
      <xdr:rowOff>76200</xdr:rowOff>
    </xdr:to>
    <xdr:graphicFrame macro="">
      <xdr:nvGraphicFramePr>
        <xdr:cNvPr id="4" name="Chart 3">
          <a:extLst>
            <a:ext uri="{FF2B5EF4-FFF2-40B4-BE49-F238E27FC236}">
              <a16:creationId xmlns:a16="http://schemas.microsoft.com/office/drawing/2014/main" id="{2D835198-417F-C76F-2BD5-7AFFE7BF0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15</xdr:col>
      <xdr:colOff>529780</xdr:colOff>
      <xdr:row>1</xdr:row>
      <xdr:rowOff>114300</xdr:rowOff>
    </xdr:from>
    <xdr:to>
      <xdr:col>27</xdr:col>
      <xdr:colOff>121920</xdr:colOff>
      <xdr:row>19</xdr:row>
      <xdr:rowOff>167640</xdr:rowOff>
    </xdr:to>
    <xdr:graphicFrame macro="">
      <xdr:nvGraphicFramePr>
        <xdr:cNvPr id="2" name="hjwGraph">
          <a:extLst>
            <a:ext uri="{FF2B5EF4-FFF2-40B4-BE49-F238E27FC236}">
              <a16:creationId xmlns:a16="http://schemas.microsoft.com/office/drawing/2014/main" id="{A3C00F37-D958-4B3C-BFED-9557C83172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1</xdr:row>
      <xdr:rowOff>0</xdr:rowOff>
    </xdr:from>
    <xdr:to>
      <xdr:col>8</xdr:col>
      <xdr:colOff>3175</xdr:colOff>
      <xdr:row>3</xdr:row>
      <xdr:rowOff>63500</xdr:rowOff>
    </xdr:to>
    <xdr:sp macro="" textlink="">
      <xdr:nvSpPr>
        <xdr:cNvPr id="3" name="messageTextbox">
          <a:extLst>
            <a:ext uri="{FF2B5EF4-FFF2-40B4-BE49-F238E27FC236}">
              <a16:creationId xmlns:a16="http://schemas.microsoft.com/office/drawing/2014/main" id="{FCDB4D83-A900-4519-ADE8-696DFD2677E6}"/>
            </a:ext>
          </a:extLst>
        </xdr:cNvPr>
        <xdr:cNvSpPr txBox="1"/>
      </xdr:nvSpPr>
      <xdr:spPr>
        <a:xfrm>
          <a:off x="63500" y="251460"/>
          <a:ext cx="5517515" cy="429260"/>
        </a:xfrm>
        <a:prstGeom prst="rect">
          <a:avLst/>
        </a:prstGeom>
        <a:solidFill>
          <a:srgbClr val="FFFFE6"/>
        </a:solidFill>
        <a:ln w="1" cmpd="sng">
          <a:solidFill>
            <a:srgbClr val="000000"/>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r>
            <a:rPr lang="en-CA" sz="900" b="0" i="0" u="none" strike="noStrike" baseline="0">
              <a:solidFill>
                <a:srgbClr val="9C6500"/>
              </a:solidFill>
              <a:latin typeface="Arial" panose="020B0604020202020204" pitchFamily="34" charset="0"/>
            </a:rPr>
            <a:t>Enter alpha and beta (between 0 and 1), enter the past demands in the shaded column then enter a starting forecast. If the starting forecast is not in the first period then delete the error analysis for all rows above the starting forecast.</a:t>
          </a:r>
        </a:p>
      </xdr:txBody>
    </xdr:sp>
    <xdr:clientData fPrintsWithSheet="0"/>
  </xdr:twoCellAnchor>
  <xdr:twoCellAnchor>
    <xdr:from>
      <xdr:col>0</xdr:col>
      <xdr:colOff>19050</xdr:colOff>
      <xdr:row>6</xdr:row>
      <xdr:rowOff>114300</xdr:rowOff>
    </xdr:from>
    <xdr:to>
      <xdr:col>8</xdr:col>
      <xdr:colOff>15875</xdr:colOff>
      <xdr:row>8</xdr:row>
      <xdr:rowOff>152401</xdr:rowOff>
    </xdr:to>
    <xdr:sp macro="" textlink="">
      <xdr:nvSpPr>
        <xdr:cNvPr id="4" name="messageTextbox">
          <a:extLst>
            <a:ext uri="{FF2B5EF4-FFF2-40B4-BE49-F238E27FC236}">
              <a16:creationId xmlns:a16="http://schemas.microsoft.com/office/drawing/2014/main" id="{48EAE8CD-48A5-4108-B733-559579B5F73F}"/>
            </a:ext>
          </a:extLst>
        </xdr:cNvPr>
        <xdr:cNvSpPr txBox="1"/>
      </xdr:nvSpPr>
      <xdr:spPr>
        <a:xfrm>
          <a:off x="19050" y="1287780"/>
          <a:ext cx="5574665" cy="403861"/>
        </a:xfrm>
        <a:prstGeom prst="rect">
          <a:avLst/>
        </a:prstGeom>
        <a:solidFill>
          <a:srgbClr val="FFFFE6"/>
        </a:solidFill>
        <a:ln w="1" cmpd="sng">
          <a:solidFill>
            <a:srgbClr val="000000"/>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r>
            <a:rPr lang="en-CA" sz="900" b="0" i="0" u="none" strike="noStrike" baseline="0">
              <a:solidFill>
                <a:srgbClr val="9C6500"/>
              </a:solidFill>
              <a:latin typeface="Arial" panose="020B0604020202020204" pitchFamily="34" charset="0"/>
            </a:rPr>
            <a:t>Add or remove data raws based on yoru data set, but please fix the forumulas accordingly</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xdr:from>
      <xdr:col>3</xdr:col>
      <xdr:colOff>215740</xdr:colOff>
      <xdr:row>19</xdr:row>
      <xdr:rowOff>95725</xdr:rowOff>
    </xdr:from>
    <xdr:to>
      <xdr:col>9</xdr:col>
      <xdr:colOff>491965</xdr:colOff>
      <xdr:row>36</xdr:row>
      <xdr:rowOff>124300</xdr:rowOff>
    </xdr:to>
    <xdr:graphicFrame macro="">
      <xdr:nvGraphicFramePr>
        <xdr:cNvPr id="2" name="Chart 1">
          <a:extLst>
            <a:ext uri="{FF2B5EF4-FFF2-40B4-BE49-F238E27FC236}">
              <a16:creationId xmlns:a16="http://schemas.microsoft.com/office/drawing/2014/main" id="{AA9F7359-F774-4665-8146-FDD094041F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601980</xdr:colOff>
      <xdr:row>19</xdr:row>
      <xdr:rowOff>106680</xdr:rowOff>
    </xdr:from>
    <xdr:to>
      <xdr:col>16</xdr:col>
      <xdr:colOff>563880</xdr:colOff>
      <xdr:row>36</xdr:row>
      <xdr:rowOff>106680</xdr:rowOff>
    </xdr:to>
    <xdr:graphicFrame macro="">
      <xdr:nvGraphicFramePr>
        <xdr:cNvPr id="3" name="Chart 2">
          <a:extLst>
            <a:ext uri="{FF2B5EF4-FFF2-40B4-BE49-F238E27FC236}">
              <a16:creationId xmlns:a16="http://schemas.microsoft.com/office/drawing/2014/main" id="{358320CB-4B02-4977-9ECB-15A9027DAA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754380</xdr:colOff>
      <xdr:row>19</xdr:row>
      <xdr:rowOff>60960</xdr:rowOff>
    </xdr:from>
    <xdr:to>
      <xdr:col>24</xdr:col>
      <xdr:colOff>106680</xdr:colOff>
      <xdr:row>34</xdr:row>
      <xdr:rowOff>60960</xdr:rowOff>
    </xdr:to>
    <xdr:graphicFrame macro="">
      <xdr:nvGraphicFramePr>
        <xdr:cNvPr id="4" name="Chart 3">
          <a:extLst>
            <a:ext uri="{FF2B5EF4-FFF2-40B4-BE49-F238E27FC236}">
              <a16:creationId xmlns:a16="http://schemas.microsoft.com/office/drawing/2014/main" id="{C6F45320-3082-640A-F5C2-D93E81642C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15</xdr:col>
      <xdr:colOff>529780</xdr:colOff>
      <xdr:row>1</xdr:row>
      <xdr:rowOff>114300</xdr:rowOff>
    </xdr:from>
    <xdr:to>
      <xdr:col>27</xdr:col>
      <xdr:colOff>121920</xdr:colOff>
      <xdr:row>19</xdr:row>
      <xdr:rowOff>167640</xdr:rowOff>
    </xdr:to>
    <xdr:graphicFrame macro="">
      <xdr:nvGraphicFramePr>
        <xdr:cNvPr id="2" name="hjwGraph">
          <a:extLst>
            <a:ext uri="{FF2B5EF4-FFF2-40B4-BE49-F238E27FC236}">
              <a16:creationId xmlns:a16="http://schemas.microsoft.com/office/drawing/2014/main" id="{A379D2B6-6D45-4F02-AD94-EBA8C50D6D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1</xdr:row>
      <xdr:rowOff>0</xdr:rowOff>
    </xdr:from>
    <xdr:to>
      <xdr:col>8</xdr:col>
      <xdr:colOff>3175</xdr:colOff>
      <xdr:row>3</xdr:row>
      <xdr:rowOff>63500</xdr:rowOff>
    </xdr:to>
    <xdr:sp macro="" textlink="">
      <xdr:nvSpPr>
        <xdr:cNvPr id="3" name="messageTextbox">
          <a:extLst>
            <a:ext uri="{FF2B5EF4-FFF2-40B4-BE49-F238E27FC236}">
              <a16:creationId xmlns:a16="http://schemas.microsoft.com/office/drawing/2014/main" id="{8722DC0C-6B6D-4685-AF6D-6BC35DDB54DE}"/>
            </a:ext>
          </a:extLst>
        </xdr:cNvPr>
        <xdr:cNvSpPr txBox="1"/>
      </xdr:nvSpPr>
      <xdr:spPr>
        <a:xfrm>
          <a:off x="63500" y="251460"/>
          <a:ext cx="5517515" cy="429260"/>
        </a:xfrm>
        <a:prstGeom prst="rect">
          <a:avLst/>
        </a:prstGeom>
        <a:solidFill>
          <a:srgbClr val="FFFFE6"/>
        </a:solidFill>
        <a:ln w="1" cmpd="sng">
          <a:solidFill>
            <a:srgbClr val="000000"/>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r>
            <a:rPr lang="en-CA" sz="900" b="0" i="0" u="none" strike="noStrike" baseline="0">
              <a:solidFill>
                <a:srgbClr val="9C6500"/>
              </a:solidFill>
              <a:latin typeface="Arial" panose="020B0604020202020204" pitchFamily="34" charset="0"/>
            </a:rPr>
            <a:t>Enter alpha and beta (between 0 and 1), enter the past demands in the shaded column then enter a starting forecast. If the starting forecast is not in the first period then delete the error analysis for all rows above the starting forecast.</a:t>
          </a:r>
        </a:p>
      </xdr:txBody>
    </xdr:sp>
    <xdr:clientData fPrintsWithSheet="0"/>
  </xdr:twoCellAnchor>
  <xdr:twoCellAnchor>
    <xdr:from>
      <xdr:col>0</xdr:col>
      <xdr:colOff>19050</xdr:colOff>
      <xdr:row>6</xdr:row>
      <xdr:rowOff>114300</xdr:rowOff>
    </xdr:from>
    <xdr:to>
      <xdr:col>8</xdr:col>
      <xdr:colOff>15875</xdr:colOff>
      <xdr:row>8</xdr:row>
      <xdr:rowOff>152401</xdr:rowOff>
    </xdr:to>
    <xdr:sp macro="" textlink="">
      <xdr:nvSpPr>
        <xdr:cNvPr id="4" name="messageTextbox">
          <a:extLst>
            <a:ext uri="{FF2B5EF4-FFF2-40B4-BE49-F238E27FC236}">
              <a16:creationId xmlns:a16="http://schemas.microsoft.com/office/drawing/2014/main" id="{D2536B9E-86BF-46D1-B167-8A658A3CE407}"/>
            </a:ext>
          </a:extLst>
        </xdr:cNvPr>
        <xdr:cNvSpPr txBox="1"/>
      </xdr:nvSpPr>
      <xdr:spPr>
        <a:xfrm>
          <a:off x="19050" y="1287780"/>
          <a:ext cx="5574665" cy="403861"/>
        </a:xfrm>
        <a:prstGeom prst="rect">
          <a:avLst/>
        </a:prstGeom>
        <a:solidFill>
          <a:srgbClr val="FFFFE6"/>
        </a:solidFill>
        <a:ln w="1" cmpd="sng">
          <a:solidFill>
            <a:srgbClr val="000000"/>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r>
            <a:rPr lang="en-CA" sz="900" b="0" i="0" u="none" strike="noStrike" baseline="0">
              <a:solidFill>
                <a:srgbClr val="9C6500"/>
              </a:solidFill>
              <a:latin typeface="Arial" panose="020B0604020202020204" pitchFamily="34" charset="0"/>
            </a:rPr>
            <a:t>Add or remove data raws based on yoru data set, but please fix the forumulas accordingly</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xdr:from>
      <xdr:col>3</xdr:col>
      <xdr:colOff>177640</xdr:colOff>
      <xdr:row>19</xdr:row>
      <xdr:rowOff>50005</xdr:rowOff>
    </xdr:from>
    <xdr:to>
      <xdr:col>9</xdr:col>
      <xdr:colOff>453865</xdr:colOff>
      <xdr:row>36</xdr:row>
      <xdr:rowOff>78580</xdr:rowOff>
    </xdr:to>
    <xdr:graphicFrame macro="">
      <xdr:nvGraphicFramePr>
        <xdr:cNvPr id="2" name="Chart 1">
          <a:extLst>
            <a:ext uri="{FF2B5EF4-FFF2-40B4-BE49-F238E27FC236}">
              <a16:creationId xmlns:a16="http://schemas.microsoft.com/office/drawing/2014/main" id="{1269DD42-7309-4298-9452-734667FC8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640080</xdr:colOff>
      <xdr:row>19</xdr:row>
      <xdr:rowOff>38100</xdr:rowOff>
    </xdr:from>
    <xdr:to>
      <xdr:col>16</xdr:col>
      <xdr:colOff>601980</xdr:colOff>
      <xdr:row>36</xdr:row>
      <xdr:rowOff>38100</xdr:rowOff>
    </xdr:to>
    <xdr:graphicFrame macro="">
      <xdr:nvGraphicFramePr>
        <xdr:cNvPr id="3" name="Chart 2">
          <a:extLst>
            <a:ext uri="{FF2B5EF4-FFF2-40B4-BE49-F238E27FC236}">
              <a16:creationId xmlns:a16="http://schemas.microsoft.com/office/drawing/2014/main" id="{B16A478C-01B7-49D9-B604-63934419F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723900</xdr:colOff>
      <xdr:row>19</xdr:row>
      <xdr:rowOff>38100</xdr:rowOff>
    </xdr:from>
    <xdr:to>
      <xdr:col>24</xdr:col>
      <xdr:colOff>76200</xdr:colOff>
      <xdr:row>34</xdr:row>
      <xdr:rowOff>38100</xdr:rowOff>
    </xdr:to>
    <xdr:graphicFrame macro="">
      <xdr:nvGraphicFramePr>
        <xdr:cNvPr id="4" name="Chart 3">
          <a:extLst>
            <a:ext uri="{FF2B5EF4-FFF2-40B4-BE49-F238E27FC236}">
              <a16:creationId xmlns:a16="http://schemas.microsoft.com/office/drawing/2014/main" id="{88258392-9E5D-DB69-FC21-C405D6506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59"/>
  <sheetViews>
    <sheetView topLeftCell="A110" zoomScale="85" zoomScaleNormal="85" workbookViewId="0">
      <selection activeCell="Q129" sqref="Q129"/>
    </sheetView>
  </sheetViews>
  <sheetFormatPr defaultRowHeight="14.4" x14ac:dyDescent="0.3"/>
  <cols>
    <col min="1" max="1" width="12.44140625" customWidth="1"/>
    <col min="2" max="2" width="10.21875" customWidth="1"/>
    <col min="3" max="3" width="12.77734375" customWidth="1"/>
    <col min="4" max="4" width="17.5546875" customWidth="1"/>
    <col min="5" max="5" width="11.77734375" customWidth="1"/>
    <col min="6" max="6" width="14.44140625" customWidth="1"/>
    <col min="7" max="7" width="11.77734375" customWidth="1"/>
    <col min="8" max="8" width="16.44140625" customWidth="1"/>
    <col min="9" max="9" width="16.21875" customWidth="1"/>
    <col min="10" max="10" width="15.44140625" customWidth="1"/>
    <col min="11" max="11" width="16.77734375" customWidth="1"/>
    <col min="12" max="12" width="13.44140625" customWidth="1"/>
    <col min="13" max="13" width="12.88671875" customWidth="1"/>
    <col min="14" max="14" width="10.5546875" bestFit="1" customWidth="1"/>
    <col min="15" max="15" width="17" customWidth="1"/>
  </cols>
  <sheetData>
    <row r="1" spans="1:15" ht="48.75" customHeight="1" x14ac:dyDescent="0.3">
      <c r="A1" s="6"/>
      <c r="B1" s="4"/>
      <c r="C1" s="5"/>
      <c r="D1" s="68" t="s">
        <v>11</v>
      </c>
      <c r="E1" s="68"/>
      <c r="F1" s="68"/>
      <c r="G1" s="68"/>
      <c r="H1" s="68"/>
      <c r="I1" s="68"/>
      <c r="J1" s="68"/>
      <c r="K1" s="5"/>
      <c r="L1" s="68" t="s">
        <v>10</v>
      </c>
      <c r="M1" s="68"/>
      <c r="N1" s="5"/>
      <c r="O1" s="5" t="s">
        <v>12</v>
      </c>
    </row>
    <row r="2" spans="1:15" x14ac:dyDescent="0.3">
      <c r="A2" s="3" t="s">
        <v>25</v>
      </c>
      <c r="B2" s="3" t="s">
        <v>5</v>
      </c>
      <c r="C2" s="5" t="s">
        <v>26</v>
      </c>
      <c r="D2" s="5" t="s">
        <v>3</v>
      </c>
      <c r="E2" s="5" t="s">
        <v>2</v>
      </c>
      <c r="F2" s="5" t="s">
        <v>4</v>
      </c>
      <c r="G2" s="5"/>
      <c r="H2" s="5" t="s">
        <v>1</v>
      </c>
      <c r="I2" s="5" t="s">
        <v>0</v>
      </c>
      <c r="J2" s="5" t="s">
        <v>7</v>
      </c>
      <c r="K2" s="5"/>
      <c r="L2" s="5" t="s">
        <v>8</v>
      </c>
      <c r="M2" s="5" t="s">
        <v>1</v>
      </c>
      <c r="N2" s="5"/>
      <c r="O2" s="5" t="s">
        <v>9</v>
      </c>
    </row>
    <row r="3" spans="1:15" x14ac:dyDescent="0.3">
      <c r="A3">
        <v>2011</v>
      </c>
      <c r="B3" s="7">
        <v>9</v>
      </c>
      <c r="C3" s="1" t="str">
        <f>A3&amp;"/"&amp;B3</f>
        <v>2011/9</v>
      </c>
      <c r="D3" s="1">
        <v>283289</v>
      </c>
      <c r="E3" s="1">
        <v>461308</v>
      </c>
      <c r="F3" s="1">
        <v>226164</v>
      </c>
      <c r="G3" s="1"/>
      <c r="H3" s="1">
        <v>1071232</v>
      </c>
      <c r="I3" s="1">
        <v>533278</v>
      </c>
      <c r="J3" s="1">
        <v>159550</v>
      </c>
      <c r="K3" s="1"/>
      <c r="L3" s="1">
        <f t="shared" ref="L3:L34" si="0">SUM(D3:F3)</f>
        <v>970761</v>
      </c>
      <c r="M3" s="1">
        <f t="shared" ref="M3:M34" si="1">SUM(H3:J3)</f>
        <v>1764060</v>
      </c>
      <c r="N3" s="1"/>
      <c r="O3" s="1">
        <f>SUM(L3:M3)</f>
        <v>2734821</v>
      </c>
    </row>
    <row r="4" spans="1:15" x14ac:dyDescent="0.3">
      <c r="A4">
        <v>2011</v>
      </c>
      <c r="B4" s="7">
        <v>10</v>
      </c>
      <c r="C4" s="1" t="str">
        <f t="shared" ref="C4:C67" si="2">A4&amp;"/"&amp;B4</f>
        <v>2011/10</v>
      </c>
      <c r="D4" s="1">
        <v>245260</v>
      </c>
      <c r="E4" s="1">
        <v>339913</v>
      </c>
      <c r="F4" s="1">
        <v>173491</v>
      </c>
      <c r="G4" s="1"/>
      <c r="H4" s="1">
        <v>922366</v>
      </c>
      <c r="I4" s="1">
        <v>476817</v>
      </c>
      <c r="J4" s="1">
        <v>141110</v>
      </c>
      <c r="K4" s="1"/>
      <c r="L4" s="1">
        <f t="shared" si="0"/>
        <v>758664</v>
      </c>
      <c r="M4" s="1">
        <f t="shared" si="1"/>
        <v>1540293</v>
      </c>
      <c r="N4" s="1"/>
      <c r="O4" s="1">
        <f t="shared" ref="O4:O67" si="3">SUM(L4:M4)</f>
        <v>2298957</v>
      </c>
    </row>
    <row r="5" spans="1:15" x14ac:dyDescent="0.3">
      <c r="A5">
        <v>2011</v>
      </c>
      <c r="B5" s="7">
        <v>11</v>
      </c>
      <c r="C5" s="1" t="str">
        <f t="shared" si="2"/>
        <v>2011/11</v>
      </c>
      <c r="D5" s="1">
        <v>315738</v>
      </c>
      <c r="E5" s="1">
        <v>504643</v>
      </c>
      <c r="F5" s="1">
        <v>252327</v>
      </c>
      <c r="G5" s="1"/>
      <c r="H5" s="1">
        <v>1273374</v>
      </c>
      <c r="I5" s="1">
        <v>577480</v>
      </c>
      <c r="J5" s="1">
        <v>181629</v>
      </c>
      <c r="K5" s="1"/>
      <c r="L5" s="1">
        <f t="shared" si="0"/>
        <v>1072708</v>
      </c>
      <c r="M5" s="1">
        <f t="shared" si="1"/>
        <v>2032483</v>
      </c>
      <c r="N5" s="1"/>
      <c r="O5" s="1">
        <f t="shared" si="3"/>
        <v>3105191</v>
      </c>
    </row>
    <row r="6" spans="1:15" x14ac:dyDescent="0.3">
      <c r="A6">
        <v>2011</v>
      </c>
      <c r="B6" s="7">
        <v>12</v>
      </c>
      <c r="C6" s="1" t="str">
        <f t="shared" si="2"/>
        <v>2011/12</v>
      </c>
      <c r="D6" s="1">
        <v>422708</v>
      </c>
      <c r="E6" s="1">
        <v>717838</v>
      </c>
      <c r="F6" s="1">
        <v>348489</v>
      </c>
      <c r="G6" s="1"/>
      <c r="H6" s="1">
        <v>1552815</v>
      </c>
      <c r="I6" s="1">
        <v>776922</v>
      </c>
      <c r="J6" s="1">
        <v>227755</v>
      </c>
      <c r="K6" s="1"/>
      <c r="L6" s="1">
        <f t="shared" si="0"/>
        <v>1489035</v>
      </c>
      <c r="M6" s="1">
        <f t="shared" si="1"/>
        <v>2557492</v>
      </c>
      <c r="N6" s="1"/>
      <c r="O6" s="1">
        <f t="shared" si="3"/>
        <v>4046527</v>
      </c>
    </row>
    <row r="7" spans="1:15" x14ac:dyDescent="0.3">
      <c r="A7">
        <v>2012</v>
      </c>
      <c r="B7" s="7" t="s">
        <v>20</v>
      </c>
      <c r="C7" s="1" t="str">
        <f t="shared" si="2"/>
        <v>2012/1</v>
      </c>
      <c r="D7" s="1">
        <v>570139</v>
      </c>
      <c r="E7" s="1">
        <v>939456</v>
      </c>
      <c r="F7" s="1">
        <v>484572</v>
      </c>
      <c r="G7" s="1"/>
      <c r="H7" s="1">
        <v>2471564</v>
      </c>
      <c r="I7" s="1">
        <v>1154455</v>
      </c>
      <c r="J7" s="1">
        <v>341910</v>
      </c>
      <c r="K7" s="1"/>
      <c r="L7" s="1">
        <f t="shared" si="0"/>
        <v>1994167</v>
      </c>
      <c r="M7" s="1">
        <f t="shared" si="1"/>
        <v>3967929</v>
      </c>
      <c r="N7" s="1"/>
      <c r="O7" s="1">
        <f t="shared" si="3"/>
        <v>5962096</v>
      </c>
    </row>
    <row r="8" spans="1:15" x14ac:dyDescent="0.3">
      <c r="A8">
        <v>2012</v>
      </c>
      <c r="B8" s="7" t="s">
        <v>19</v>
      </c>
      <c r="C8" s="1" t="str">
        <f t="shared" si="2"/>
        <v>2012/2</v>
      </c>
      <c r="D8" s="1">
        <v>411318</v>
      </c>
      <c r="E8" s="1">
        <v>683717</v>
      </c>
      <c r="F8" s="1">
        <v>328925</v>
      </c>
      <c r="G8" s="1"/>
      <c r="H8" s="1">
        <v>1675475</v>
      </c>
      <c r="I8" s="1">
        <v>829521</v>
      </c>
      <c r="J8" s="1">
        <v>233526</v>
      </c>
      <c r="K8" s="1"/>
      <c r="L8" s="1">
        <f t="shared" si="0"/>
        <v>1423960</v>
      </c>
      <c r="M8" s="1">
        <f t="shared" si="1"/>
        <v>2738522</v>
      </c>
      <c r="N8" s="1"/>
      <c r="O8" s="1">
        <f t="shared" si="3"/>
        <v>4162482</v>
      </c>
    </row>
    <row r="9" spans="1:15" x14ac:dyDescent="0.3">
      <c r="A9">
        <v>2012</v>
      </c>
      <c r="B9" s="7" t="s">
        <v>18</v>
      </c>
      <c r="C9" s="1" t="str">
        <f t="shared" si="2"/>
        <v>2012/3</v>
      </c>
      <c r="D9" s="1">
        <v>483419</v>
      </c>
      <c r="E9" s="1">
        <v>811295</v>
      </c>
      <c r="F9" s="1">
        <v>398534</v>
      </c>
      <c r="G9" s="1"/>
      <c r="H9" s="1">
        <v>1949346</v>
      </c>
      <c r="I9" s="1">
        <v>924179</v>
      </c>
      <c r="J9" s="1">
        <v>273637</v>
      </c>
      <c r="K9" s="1"/>
      <c r="L9" s="1">
        <f t="shared" si="0"/>
        <v>1693248</v>
      </c>
      <c r="M9" s="1">
        <f t="shared" si="1"/>
        <v>3147162</v>
      </c>
      <c r="N9" s="1"/>
      <c r="O9" s="1">
        <f t="shared" si="3"/>
        <v>4840410</v>
      </c>
    </row>
    <row r="10" spans="1:15" x14ac:dyDescent="0.3">
      <c r="A10">
        <v>2012</v>
      </c>
      <c r="B10" s="7" t="s">
        <v>17</v>
      </c>
      <c r="C10" s="1" t="str">
        <f t="shared" si="2"/>
        <v>2012/4</v>
      </c>
      <c r="D10" s="1">
        <v>461957</v>
      </c>
      <c r="E10" s="1">
        <v>709701</v>
      </c>
      <c r="F10" s="1">
        <v>388251</v>
      </c>
      <c r="G10" s="1"/>
      <c r="H10" s="1">
        <v>1747044</v>
      </c>
      <c r="I10" s="1">
        <v>840084</v>
      </c>
      <c r="J10" s="1">
        <v>253512</v>
      </c>
      <c r="K10" s="1"/>
      <c r="L10" s="1">
        <f t="shared" si="0"/>
        <v>1559909</v>
      </c>
      <c r="M10" s="1">
        <f t="shared" si="1"/>
        <v>2840640</v>
      </c>
      <c r="N10" s="1"/>
      <c r="O10" s="1">
        <f t="shared" si="3"/>
        <v>4400549</v>
      </c>
    </row>
    <row r="11" spans="1:15" x14ac:dyDescent="0.3">
      <c r="A11">
        <v>2012</v>
      </c>
      <c r="B11" s="7" t="s">
        <v>16</v>
      </c>
      <c r="C11" s="1" t="str">
        <f t="shared" si="2"/>
        <v>2012/5</v>
      </c>
      <c r="D11" s="1">
        <v>361817</v>
      </c>
      <c r="E11" s="1">
        <v>632508</v>
      </c>
      <c r="F11" s="1">
        <v>313815</v>
      </c>
      <c r="G11" s="1"/>
      <c r="H11" s="1">
        <v>1427495</v>
      </c>
      <c r="I11" s="1">
        <v>708685</v>
      </c>
      <c r="J11" s="1">
        <v>211904</v>
      </c>
      <c r="K11" s="1"/>
      <c r="L11" s="1">
        <f t="shared" si="0"/>
        <v>1308140</v>
      </c>
      <c r="M11" s="1">
        <f t="shared" si="1"/>
        <v>2348084</v>
      </c>
      <c r="N11" s="1"/>
      <c r="O11" s="1">
        <f t="shared" si="3"/>
        <v>3656224</v>
      </c>
    </row>
    <row r="12" spans="1:15" x14ac:dyDescent="0.3">
      <c r="A12">
        <v>2012</v>
      </c>
      <c r="B12" s="7" t="s">
        <v>15</v>
      </c>
      <c r="C12" s="1" t="str">
        <f t="shared" si="2"/>
        <v>2012/6</v>
      </c>
      <c r="D12" s="1">
        <v>395908</v>
      </c>
      <c r="E12" s="1">
        <v>626259</v>
      </c>
      <c r="F12" s="1">
        <v>339851</v>
      </c>
      <c r="G12" s="1"/>
      <c r="H12" s="1">
        <v>1573831</v>
      </c>
      <c r="I12" s="1">
        <v>763117</v>
      </c>
      <c r="J12" s="1">
        <v>225881</v>
      </c>
      <c r="K12" s="1"/>
      <c r="L12" s="1">
        <f t="shared" si="0"/>
        <v>1362018</v>
      </c>
      <c r="M12" s="1">
        <f t="shared" si="1"/>
        <v>2562829</v>
      </c>
      <c r="N12" s="1"/>
      <c r="O12" s="1">
        <f t="shared" si="3"/>
        <v>3924847</v>
      </c>
    </row>
    <row r="13" spans="1:15" x14ac:dyDescent="0.3">
      <c r="A13">
        <v>2012</v>
      </c>
      <c r="B13" s="7" t="s">
        <v>14</v>
      </c>
      <c r="C13" s="1" t="str">
        <f t="shared" si="2"/>
        <v>2012/7</v>
      </c>
      <c r="D13" s="1">
        <v>373341</v>
      </c>
      <c r="E13" s="1">
        <v>590567</v>
      </c>
      <c r="F13" s="1">
        <v>310964</v>
      </c>
      <c r="G13" s="1"/>
      <c r="H13" s="1">
        <v>1397729</v>
      </c>
      <c r="I13" s="1">
        <v>696675</v>
      </c>
      <c r="J13" s="1">
        <v>202199</v>
      </c>
      <c r="K13" s="1"/>
      <c r="L13" s="1">
        <f t="shared" si="0"/>
        <v>1274872</v>
      </c>
      <c r="M13" s="1">
        <f t="shared" si="1"/>
        <v>2296603</v>
      </c>
      <c r="N13" s="1"/>
      <c r="O13" s="1">
        <f t="shared" si="3"/>
        <v>3571475</v>
      </c>
    </row>
    <row r="14" spans="1:15" x14ac:dyDescent="0.3">
      <c r="A14">
        <v>2012</v>
      </c>
      <c r="B14" s="7" t="s">
        <v>13</v>
      </c>
      <c r="C14" s="1" t="str">
        <f t="shared" si="2"/>
        <v>2012/8</v>
      </c>
      <c r="D14" s="1">
        <v>383918</v>
      </c>
      <c r="E14" s="1">
        <v>553142</v>
      </c>
      <c r="F14" s="1">
        <v>303309</v>
      </c>
      <c r="G14" s="1"/>
      <c r="H14" s="1">
        <v>1342148</v>
      </c>
      <c r="I14" s="1">
        <v>671407</v>
      </c>
      <c r="J14" s="1">
        <v>188935</v>
      </c>
      <c r="K14" s="1"/>
      <c r="L14" s="1">
        <f t="shared" si="0"/>
        <v>1240369</v>
      </c>
      <c r="M14" s="1">
        <f t="shared" si="1"/>
        <v>2202490</v>
      </c>
      <c r="N14" s="1"/>
      <c r="O14" s="1">
        <f t="shared" si="3"/>
        <v>3442859</v>
      </c>
    </row>
    <row r="15" spans="1:15" x14ac:dyDescent="0.3">
      <c r="A15">
        <v>2012</v>
      </c>
      <c r="B15" s="7" t="s">
        <v>24</v>
      </c>
      <c r="C15" s="1" t="str">
        <f t="shared" si="2"/>
        <v>2012/9</v>
      </c>
      <c r="D15" s="1">
        <v>407834</v>
      </c>
      <c r="E15" s="1">
        <v>579271</v>
      </c>
      <c r="F15" s="1">
        <v>296462</v>
      </c>
      <c r="G15" s="1"/>
      <c r="H15" s="1">
        <v>1378045</v>
      </c>
      <c r="I15" s="1">
        <v>728335</v>
      </c>
      <c r="J15" s="1">
        <v>189596</v>
      </c>
      <c r="K15" s="1"/>
      <c r="L15" s="1">
        <f t="shared" si="0"/>
        <v>1283567</v>
      </c>
      <c r="M15" s="1">
        <f t="shared" si="1"/>
        <v>2295976</v>
      </c>
      <c r="N15" s="1"/>
      <c r="O15" s="1">
        <f t="shared" si="3"/>
        <v>3579543</v>
      </c>
    </row>
    <row r="16" spans="1:15" x14ac:dyDescent="0.3">
      <c r="A16">
        <v>2012</v>
      </c>
      <c r="B16" s="7" t="s">
        <v>23</v>
      </c>
      <c r="C16" s="1" t="str">
        <f t="shared" si="2"/>
        <v>2012/10</v>
      </c>
      <c r="D16" s="1">
        <v>302748</v>
      </c>
      <c r="E16" s="1">
        <v>385571</v>
      </c>
      <c r="F16" s="1">
        <v>204537</v>
      </c>
      <c r="G16" s="1"/>
      <c r="H16" s="1">
        <v>1008143</v>
      </c>
      <c r="I16" s="1">
        <v>509736</v>
      </c>
      <c r="J16" s="1">
        <v>176602</v>
      </c>
      <c r="K16" s="1"/>
      <c r="L16" s="1">
        <f t="shared" si="0"/>
        <v>892856</v>
      </c>
      <c r="M16" s="1">
        <f t="shared" si="1"/>
        <v>1694481</v>
      </c>
      <c r="N16" s="1"/>
      <c r="O16" s="1">
        <f t="shared" si="3"/>
        <v>2587337</v>
      </c>
    </row>
    <row r="17" spans="1:15" x14ac:dyDescent="0.3">
      <c r="A17">
        <v>2012</v>
      </c>
      <c r="B17" s="7" t="s">
        <v>22</v>
      </c>
      <c r="C17" s="1" t="str">
        <f t="shared" si="2"/>
        <v>2012/11</v>
      </c>
      <c r="D17" s="1">
        <v>384724</v>
      </c>
      <c r="E17" s="1">
        <v>642598</v>
      </c>
      <c r="F17" s="1">
        <v>347095</v>
      </c>
      <c r="G17" s="1"/>
      <c r="H17" s="1">
        <v>1480203</v>
      </c>
      <c r="I17" s="1">
        <v>729070</v>
      </c>
      <c r="J17" s="1">
        <v>189984</v>
      </c>
      <c r="K17" s="1"/>
      <c r="L17" s="1">
        <f t="shared" si="0"/>
        <v>1374417</v>
      </c>
      <c r="M17" s="1">
        <f t="shared" si="1"/>
        <v>2399257</v>
      </c>
      <c r="N17" s="1"/>
      <c r="O17" s="1">
        <f t="shared" si="3"/>
        <v>3773674</v>
      </c>
    </row>
    <row r="18" spans="1:15" x14ac:dyDescent="0.3">
      <c r="A18">
        <v>2012</v>
      </c>
      <c r="B18" s="7" t="s">
        <v>21</v>
      </c>
      <c r="C18" s="1" t="str">
        <f t="shared" si="2"/>
        <v>2012/12</v>
      </c>
      <c r="D18" s="1">
        <v>529258</v>
      </c>
      <c r="E18" s="1">
        <v>924634</v>
      </c>
      <c r="F18" s="1">
        <v>404246</v>
      </c>
      <c r="G18" s="1"/>
      <c r="H18" s="1">
        <v>1757258</v>
      </c>
      <c r="I18" s="1">
        <v>856047</v>
      </c>
      <c r="J18" s="1">
        <v>263951</v>
      </c>
      <c r="K18" s="1"/>
      <c r="L18" s="1">
        <f t="shared" si="0"/>
        <v>1858138</v>
      </c>
      <c r="M18" s="1">
        <f t="shared" si="1"/>
        <v>2877256</v>
      </c>
      <c r="N18" s="1"/>
      <c r="O18" s="1">
        <f t="shared" si="3"/>
        <v>4735394</v>
      </c>
    </row>
    <row r="19" spans="1:15" x14ac:dyDescent="0.3">
      <c r="A19">
        <v>2013</v>
      </c>
      <c r="B19" s="7" t="s">
        <v>20</v>
      </c>
      <c r="C19" s="1" t="str">
        <f t="shared" si="2"/>
        <v>2013/1</v>
      </c>
      <c r="D19" s="1">
        <v>599180</v>
      </c>
      <c r="E19" s="1">
        <v>1210715</v>
      </c>
      <c r="F19" s="1">
        <v>590063</v>
      </c>
      <c r="G19" s="1"/>
      <c r="H19" s="1">
        <v>2882030</v>
      </c>
      <c r="I19" s="1">
        <v>1490556</v>
      </c>
      <c r="J19" s="1">
        <v>440156</v>
      </c>
      <c r="K19" s="1"/>
      <c r="L19" s="1">
        <f t="shared" si="0"/>
        <v>2399958</v>
      </c>
      <c r="M19" s="1">
        <f t="shared" si="1"/>
        <v>4812742</v>
      </c>
      <c r="N19" s="1"/>
      <c r="O19" s="1">
        <f t="shared" si="3"/>
        <v>7212700</v>
      </c>
    </row>
    <row r="20" spans="1:15" x14ac:dyDescent="0.3">
      <c r="A20">
        <v>2013</v>
      </c>
      <c r="B20" s="7" t="s">
        <v>19</v>
      </c>
      <c r="C20" s="1" t="str">
        <f t="shared" si="2"/>
        <v>2013/2</v>
      </c>
      <c r="D20" s="1">
        <v>422917</v>
      </c>
      <c r="E20" s="1">
        <v>746191</v>
      </c>
      <c r="F20" s="1">
        <v>425365</v>
      </c>
      <c r="G20" s="1"/>
      <c r="H20" s="1">
        <v>2132000</v>
      </c>
      <c r="I20" s="1">
        <v>1026635</v>
      </c>
      <c r="J20" s="1">
        <v>272838</v>
      </c>
      <c r="K20" s="1"/>
      <c r="L20" s="1">
        <f t="shared" si="0"/>
        <v>1594473</v>
      </c>
      <c r="M20" s="1">
        <f t="shared" si="1"/>
        <v>3431473</v>
      </c>
      <c r="N20" s="1"/>
      <c r="O20" s="1">
        <f t="shared" si="3"/>
        <v>5025946</v>
      </c>
    </row>
    <row r="21" spans="1:15" x14ac:dyDescent="0.3">
      <c r="A21">
        <v>2013</v>
      </c>
      <c r="B21" s="7" t="s">
        <v>18</v>
      </c>
      <c r="C21" s="1" t="str">
        <f t="shared" si="2"/>
        <v>2013/3</v>
      </c>
      <c r="D21" s="1">
        <v>596637</v>
      </c>
      <c r="E21" s="1">
        <v>1084590</v>
      </c>
      <c r="F21" s="1">
        <v>528696</v>
      </c>
      <c r="G21" s="1"/>
      <c r="H21" s="1">
        <v>2399570</v>
      </c>
      <c r="I21" s="1">
        <v>1073073</v>
      </c>
      <c r="J21" s="1">
        <v>333183</v>
      </c>
      <c r="K21" s="1"/>
      <c r="L21" s="1">
        <f t="shared" si="0"/>
        <v>2209923</v>
      </c>
      <c r="M21" s="1">
        <f t="shared" si="1"/>
        <v>3805826</v>
      </c>
      <c r="N21" s="1"/>
      <c r="O21" s="1">
        <f t="shared" si="3"/>
        <v>6015749</v>
      </c>
    </row>
    <row r="22" spans="1:15" x14ac:dyDescent="0.3">
      <c r="A22">
        <v>2013</v>
      </c>
      <c r="B22" s="7" t="s">
        <v>17</v>
      </c>
      <c r="C22" s="1" t="str">
        <f t="shared" si="2"/>
        <v>2013/4</v>
      </c>
      <c r="D22" s="1">
        <v>507408</v>
      </c>
      <c r="E22" s="1">
        <v>811373</v>
      </c>
      <c r="F22" s="1">
        <v>483206</v>
      </c>
      <c r="G22" s="1"/>
      <c r="H22" s="1">
        <v>2267837</v>
      </c>
      <c r="I22" s="1">
        <v>1004807</v>
      </c>
      <c r="J22" s="1">
        <v>274185</v>
      </c>
      <c r="K22" s="1"/>
      <c r="L22" s="1">
        <f t="shared" si="0"/>
        <v>1801987</v>
      </c>
      <c r="M22" s="1">
        <f t="shared" si="1"/>
        <v>3546829</v>
      </c>
      <c r="N22" s="1"/>
      <c r="O22" s="1">
        <f t="shared" si="3"/>
        <v>5348816</v>
      </c>
    </row>
    <row r="23" spans="1:15" x14ac:dyDescent="0.3">
      <c r="A23">
        <v>2013</v>
      </c>
      <c r="B23" s="7" t="s">
        <v>16</v>
      </c>
      <c r="C23" s="1" t="str">
        <f t="shared" si="2"/>
        <v>2013/5</v>
      </c>
      <c r="D23" s="1">
        <v>511268</v>
      </c>
      <c r="E23" s="1">
        <v>627681</v>
      </c>
      <c r="F23" s="1">
        <v>445928</v>
      </c>
      <c r="G23" s="1"/>
      <c r="H23" s="1">
        <v>1787139</v>
      </c>
      <c r="I23" s="1">
        <v>947158</v>
      </c>
      <c r="J23" s="1">
        <v>303927</v>
      </c>
      <c r="K23" s="1"/>
      <c r="L23" s="1">
        <f t="shared" si="0"/>
        <v>1584877</v>
      </c>
      <c r="M23" s="1">
        <f t="shared" si="1"/>
        <v>3038224</v>
      </c>
      <c r="N23" s="1"/>
      <c r="O23" s="1">
        <f t="shared" si="3"/>
        <v>4623101</v>
      </c>
    </row>
    <row r="24" spans="1:15" x14ac:dyDescent="0.3">
      <c r="A24">
        <v>2013</v>
      </c>
      <c r="B24" s="7" t="s">
        <v>15</v>
      </c>
      <c r="C24" s="1" t="str">
        <f t="shared" si="2"/>
        <v>2013/6</v>
      </c>
      <c r="D24" s="1">
        <v>507574</v>
      </c>
      <c r="E24" s="1">
        <v>781650</v>
      </c>
      <c r="F24" s="1">
        <v>396381</v>
      </c>
      <c r="G24" s="1"/>
      <c r="H24" s="1">
        <v>1702154</v>
      </c>
      <c r="I24" s="1">
        <v>1017093</v>
      </c>
      <c r="J24" s="1">
        <v>251337</v>
      </c>
      <c r="K24" s="1"/>
      <c r="L24" s="1">
        <f t="shared" si="0"/>
        <v>1685605</v>
      </c>
      <c r="M24" s="1">
        <f t="shared" si="1"/>
        <v>2970584</v>
      </c>
      <c r="N24" s="1"/>
      <c r="O24" s="1">
        <f t="shared" si="3"/>
        <v>4656189</v>
      </c>
    </row>
    <row r="25" spans="1:15" x14ac:dyDescent="0.3">
      <c r="A25">
        <v>2013</v>
      </c>
      <c r="B25" s="7" t="s">
        <v>14</v>
      </c>
      <c r="C25" s="1" t="str">
        <f t="shared" si="2"/>
        <v>2013/7</v>
      </c>
      <c r="D25" s="1">
        <v>391990</v>
      </c>
      <c r="E25" s="1">
        <v>747517</v>
      </c>
      <c r="F25" s="1">
        <v>379122</v>
      </c>
      <c r="G25" s="1"/>
      <c r="H25" s="1">
        <v>1812105</v>
      </c>
      <c r="I25" s="1">
        <v>860841</v>
      </c>
      <c r="J25" s="1">
        <v>230519</v>
      </c>
      <c r="K25" s="1"/>
      <c r="L25" s="1">
        <f t="shared" si="0"/>
        <v>1518629</v>
      </c>
      <c r="M25" s="1">
        <f t="shared" si="1"/>
        <v>2903465</v>
      </c>
      <c r="N25" s="1"/>
      <c r="O25" s="1">
        <f t="shared" si="3"/>
        <v>4422094</v>
      </c>
    </row>
    <row r="26" spans="1:15" x14ac:dyDescent="0.3">
      <c r="A26">
        <v>2013</v>
      </c>
      <c r="B26" s="7" t="s">
        <v>13</v>
      </c>
      <c r="C26" s="1" t="str">
        <f t="shared" si="2"/>
        <v>2013/8</v>
      </c>
      <c r="D26" s="1">
        <v>480839</v>
      </c>
      <c r="E26" s="1">
        <v>772374</v>
      </c>
      <c r="F26" s="1">
        <v>418565</v>
      </c>
      <c r="G26" s="1"/>
      <c r="H26" s="1">
        <v>1882154</v>
      </c>
      <c r="I26" s="1">
        <v>867122</v>
      </c>
      <c r="J26" s="1">
        <v>240551</v>
      </c>
      <c r="K26" s="1"/>
      <c r="L26" s="1">
        <f t="shared" si="0"/>
        <v>1671778</v>
      </c>
      <c r="M26" s="1">
        <f t="shared" si="1"/>
        <v>2989827</v>
      </c>
      <c r="N26" s="1"/>
      <c r="O26" s="1">
        <f t="shared" si="3"/>
        <v>4661605</v>
      </c>
    </row>
    <row r="27" spans="1:15" x14ac:dyDescent="0.3">
      <c r="A27">
        <v>2013</v>
      </c>
      <c r="B27" s="7" t="s">
        <v>24</v>
      </c>
      <c r="C27" s="1" t="str">
        <f t="shared" si="2"/>
        <v>2013/9</v>
      </c>
      <c r="D27" s="1">
        <v>349988</v>
      </c>
      <c r="E27" s="1">
        <v>576753</v>
      </c>
      <c r="F27" s="1">
        <v>288594</v>
      </c>
      <c r="G27" s="1"/>
      <c r="H27" s="1">
        <v>1253121</v>
      </c>
      <c r="I27" s="1">
        <v>638558</v>
      </c>
      <c r="J27" s="1">
        <v>193298</v>
      </c>
      <c r="K27" s="1"/>
      <c r="L27" s="1">
        <f t="shared" si="0"/>
        <v>1215335</v>
      </c>
      <c r="M27" s="1">
        <f t="shared" si="1"/>
        <v>2084977</v>
      </c>
      <c r="N27" s="1"/>
      <c r="O27" s="1">
        <f t="shared" si="3"/>
        <v>3300312</v>
      </c>
    </row>
    <row r="28" spans="1:15" x14ac:dyDescent="0.3">
      <c r="A28">
        <v>2013</v>
      </c>
      <c r="B28" s="7" t="s">
        <v>23</v>
      </c>
      <c r="C28" s="1" t="str">
        <f t="shared" si="2"/>
        <v>2013/10</v>
      </c>
      <c r="D28" s="1">
        <v>277376</v>
      </c>
      <c r="E28" s="1">
        <v>465348</v>
      </c>
      <c r="F28" s="1">
        <v>219657</v>
      </c>
      <c r="G28" s="1"/>
      <c r="H28" s="1">
        <v>1142691</v>
      </c>
      <c r="I28" s="1">
        <v>542563</v>
      </c>
      <c r="J28" s="1">
        <v>152975</v>
      </c>
      <c r="K28" s="1"/>
      <c r="L28" s="1">
        <f t="shared" si="0"/>
        <v>962381</v>
      </c>
      <c r="M28" s="1">
        <f t="shared" si="1"/>
        <v>1838229</v>
      </c>
      <c r="N28" s="1"/>
      <c r="O28" s="1">
        <f t="shared" si="3"/>
        <v>2800610</v>
      </c>
    </row>
    <row r="29" spans="1:15" x14ac:dyDescent="0.3">
      <c r="A29">
        <v>2013</v>
      </c>
      <c r="B29" s="7" t="s">
        <v>22</v>
      </c>
      <c r="C29" s="1" t="str">
        <f t="shared" si="2"/>
        <v>2013/11</v>
      </c>
      <c r="D29" s="1">
        <v>364893</v>
      </c>
      <c r="E29" s="1">
        <v>593347</v>
      </c>
      <c r="F29" s="1">
        <v>301942</v>
      </c>
      <c r="G29" s="1"/>
      <c r="H29" s="1">
        <v>1491071</v>
      </c>
      <c r="I29" s="1">
        <v>748559</v>
      </c>
      <c r="J29" s="1">
        <v>219793</v>
      </c>
      <c r="K29" s="1"/>
      <c r="L29" s="1">
        <f t="shared" si="0"/>
        <v>1260182</v>
      </c>
      <c r="M29" s="1">
        <f t="shared" si="1"/>
        <v>2459423</v>
      </c>
      <c r="N29" s="1"/>
      <c r="O29" s="1">
        <f t="shared" si="3"/>
        <v>3719605</v>
      </c>
    </row>
    <row r="30" spans="1:15" x14ac:dyDescent="0.3">
      <c r="A30">
        <v>2013</v>
      </c>
      <c r="B30" s="7" t="s">
        <v>21</v>
      </c>
      <c r="C30" s="1" t="str">
        <f t="shared" si="2"/>
        <v>2013/12</v>
      </c>
      <c r="D30" s="1">
        <v>561126</v>
      </c>
      <c r="E30" s="1">
        <v>818333</v>
      </c>
      <c r="F30" s="1">
        <v>434013</v>
      </c>
      <c r="G30" s="1"/>
      <c r="H30" s="1">
        <v>1724955</v>
      </c>
      <c r="I30" s="1">
        <v>850088</v>
      </c>
      <c r="J30" s="1">
        <v>269187</v>
      </c>
      <c r="K30" s="1"/>
      <c r="L30" s="1">
        <f t="shared" si="0"/>
        <v>1813472</v>
      </c>
      <c r="M30" s="1">
        <f t="shared" si="1"/>
        <v>2844230</v>
      </c>
      <c r="N30" s="1"/>
      <c r="O30" s="1">
        <f t="shared" si="3"/>
        <v>4657702</v>
      </c>
    </row>
    <row r="31" spans="1:15" x14ac:dyDescent="0.3">
      <c r="A31">
        <v>2014</v>
      </c>
      <c r="B31" s="7" t="s">
        <v>20</v>
      </c>
      <c r="C31" s="1" t="str">
        <f t="shared" si="2"/>
        <v>2014/1</v>
      </c>
      <c r="D31" s="1">
        <v>707886</v>
      </c>
      <c r="E31" s="1">
        <v>1135907</v>
      </c>
      <c r="F31" s="1">
        <v>617345</v>
      </c>
      <c r="G31" s="1"/>
      <c r="H31" s="1">
        <v>2597173</v>
      </c>
      <c r="I31" s="1">
        <v>1364637</v>
      </c>
      <c r="J31" s="1">
        <v>377325</v>
      </c>
      <c r="K31" s="1"/>
      <c r="L31" s="1">
        <f t="shared" si="0"/>
        <v>2461138</v>
      </c>
      <c r="M31" s="1">
        <f t="shared" si="1"/>
        <v>4339135</v>
      </c>
      <c r="N31" s="1"/>
      <c r="O31" s="1">
        <f t="shared" si="3"/>
        <v>6800273</v>
      </c>
    </row>
    <row r="32" spans="1:15" x14ac:dyDescent="0.3">
      <c r="A32">
        <v>2014</v>
      </c>
      <c r="B32" s="7" t="s">
        <v>19</v>
      </c>
      <c r="C32" s="1" t="str">
        <f t="shared" si="2"/>
        <v>2014/2</v>
      </c>
      <c r="D32" s="1">
        <v>484945</v>
      </c>
      <c r="E32" s="1">
        <v>798994</v>
      </c>
      <c r="F32" s="1">
        <v>398508</v>
      </c>
      <c r="G32" s="1"/>
      <c r="H32" s="1">
        <v>2094701</v>
      </c>
      <c r="I32" s="1">
        <v>1040515</v>
      </c>
      <c r="J32" s="1">
        <v>274453</v>
      </c>
      <c r="K32" s="1"/>
      <c r="L32" s="1">
        <f t="shared" si="0"/>
        <v>1682447</v>
      </c>
      <c r="M32" s="1">
        <f t="shared" si="1"/>
        <v>3409669</v>
      </c>
      <c r="N32" s="1"/>
      <c r="O32" s="1">
        <f t="shared" si="3"/>
        <v>5092116</v>
      </c>
    </row>
    <row r="33" spans="1:15" x14ac:dyDescent="0.3">
      <c r="A33">
        <v>2014</v>
      </c>
      <c r="B33" s="7" t="s">
        <v>18</v>
      </c>
      <c r="C33" s="1" t="str">
        <f t="shared" si="2"/>
        <v>2014/3</v>
      </c>
      <c r="D33" s="1">
        <v>588902</v>
      </c>
      <c r="E33" s="1">
        <v>939216</v>
      </c>
      <c r="F33" s="1">
        <v>432330</v>
      </c>
      <c r="G33" s="1"/>
      <c r="H33" s="1">
        <v>2248458</v>
      </c>
      <c r="I33" s="1">
        <v>1171186</v>
      </c>
      <c r="J33" s="1">
        <v>346336</v>
      </c>
      <c r="K33" s="1"/>
      <c r="L33" s="1">
        <f t="shared" si="0"/>
        <v>1960448</v>
      </c>
      <c r="M33" s="1">
        <f t="shared" si="1"/>
        <v>3765980</v>
      </c>
      <c r="N33" s="1"/>
      <c r="O33" s="1">
        <f t="shared" si="3"/>
        <v>5726428</v>
      </c>
    </row>
    <row r="34" spans="1:15" x14ac:dyDescent="0.3">
      <c r="A34">
        <v>2014</v>
      </c>
      <c r="B34" s="7" t="s">
        <v>17</v>
      </c>
      <c r="C34" s="1" t="str">
        <f t="shared" si="2"/>
        <v>2014/4</v>
      </c>
      <c r="D34" s="1">
        <v>571412</v>
      </c>
      <c r="E34" s="1">
        <v>829513</v>
      </c>
      <c r="F34" s="1">
        <v>453921</v>
      </c>
      <c r="G34" s="1"/>
      <c r="H34" s="1">
        <v>2002282</v>
      </c>
      <c r="I34" s="1">
        <v>1094334</v>
      </c>
      <c r="J34" s="1">
        <v>267821</v>
      </c>
      <c r="K34" s="1"/>
      <c r="L34" s="1">
        <f t="shared" si="0"/>
        <v>1854846</v>
      </c>
      <c r="M34" s="1">
        <f t="shared" si="1"/>
        <v>3364437</v>
      </c>
      <c r="N34" s="1"/>
      <c r="O34" s="1">
        <f t="shared" si="3"/>
        <v>5219283</v>
      </c>
    </row>
    <row r="35" spans="1:15" x14ac:dyDescent="0.3">
      <c r="A35">
        <v>2014</v>
      </c>
      <c r="B35" s="7" t="s">
        <v>16</v>
      </c>
      <c r="C35" s="1" t="str">
        <f t="shared" si="2"/>
        <v>2014/5</v>
      </c>
      <c r="D35" s="1">
        <v>427166</v>
      </c>
      <c r="E35" s="1">
        <v>714193</v>
      </c>
      <c r="F35" s="1">
        <v>342400</v>
      </c>
      <c r="G35" s="1"/>
      <c r="H35" s="1">
        <v>1746649</v>
      </c>
      <c r="I35" s="1">
        <v>821366</v>
      </c>
      <c r="J35" s="1">
        <v>239631</v>
      </c>
      <c r="K35" s="1"/>
      <c r="L35" s="1">
        <f t="shared" ref="L35:L66" si="4">SUM(D35:F35)</f>
        <v>1483759</v>
      </c>
      <c r="M35" s="1">
        <f t="shared" ref="M35:M66" si="5">SUM(H35:J35)</f>
        <v>2807646</v>
      </c>
      <c r="N35" s="1"/>
      <c r="O35" s="1">
        <f t="shared" si="3"/>
        <v>4291405</v>
      </c>
    </row>
    <row r="36" spans="1:15" x14ac:dyDescent="0.3">
      <c r="A36">
        <v>2014</v>
      </c>
      <c r="B36" s="7" t="s">
        <v>15</v>
      </c>
      <c r="C36" s="1" t="str">
        <f t="shared" si="2"/>
        <v>2014/6</v>
      </c>
      <c r="D36" s="1">
        <v>449242</v>
      </c>
      <c r="E36" s="1">
        <v>743683</v>
      </c>
      <c r="F36" s="1">
        <v>373835</v>
      </c>
      <c r="G36" s="1"/>
      <c r="H36" s="1">
        <v>1812291</v>
      </c>
      <c r="I36" s="1">
        <v>908109</v>
      </c>
      <c r="J36" s="1">
        <v>258763</v>
      </c>
      <c r="K36" s="1"/>
      <c r="L36" s="1">
        <f t="shared" si="4"/>
        <v>1566760</v>
      </c>
      <c r="M36" s="1">
        <f t="shared" si="5"/>
        <v>2979163</v>
      </c>
      <c r="N36" s="1"/>
      <c r="O36" s="1">
        <f t="shared" si="3"/>
        <v>4545923</v>
      </c>
    </row>
    <row r="37" spans="1:15" x14ac:dyDescent="0.3">
      <c r="A37">
        <v>2014</v>
      </c>
      <c r="B37" s="7" t="s">
        <v>14</v>
      </c>
      <c r="C37" s="1" t="str">
        <f t="shared" si="2"/>
        <v>2014/7</v>
      </c>
      <c r="D37" s="1">
        <v>491999</v>
      </c>
      <c r="E37" s="1">
        <v>649726</v>
      </c>
      <c r="F37" s="1">
        <v>365541</v>
      </c>
      <c r="G37" s="1"/>
      <c r="H37" s="1">
        <v>1648064</v>
      </c>
      <c r="I37" s="1">
        <v>787242</v>
      </c>
      <c r="J37" s="1">
        <v>250250</v>
      </c>
      <c r="K37" s="1"/>
      <c r="L37" s="1">
        <f t="shared" si="4"/>
        <v>1507266</v>
      </c>
      <c r="M37" s="1">
        <f t="shared" si="5"/>
        <v>2685556</v>
      </c>
      <c r="N37" s="1"/>
      <c r="O37" s="1">
        <f t="shared" si="3"/>
        <v>4192822</v>
      </c>
    </row>
    <row r="38" spans="1:15" x14ac:dyDescent="0.3">
      <c r="A38">
        <v>2014</v>
      </c>
      <c r="B38" s="7" t="s">
        <v>13</v>
      </c>
      <c r="C38" s="1" t="str">
        <f t="shared" si="2"/>
        <v>2014/8</v>
      </c>
      <c r="D38" s="1">
        <v>426116</v>
      </c>
      <c r="E38" s="1">
        <v>716675</v>
      </c>
      <c r="F38" s="1">
        <v>376764</v>
      </c>
      <c r="G38" s="1"/>
      <c r="H38" s="1">
        <v>1704967</v>
      </c>
      <c r="I38" s="1">
        <v>754124</v>
      </c>
      <c r="J38" s="1">
        <v>217962</v>
      </c>
      <c r="K38" s="1"/>
      <c r="L38" s="1">
        <f t="shared" si="4"/>
        <v>1519555</v>
      </c>
      <c r="M38" s="1">
        <f t="shared" si="5"/>
        <v>2677053</v>
      </c>
      <c r="N38" s="1"/>
      <c r="O38" s="1">
        <f t="shared" si="3"/>
        <v>4196608</v>
      </c>
    </row>
    <row r="39" spans="1:15" x14ac:dyDescent="0.3">
      <c r="A39">
        <v>2014</v>
      </c>
      <c r="B39" s="7" t="s">
        <v>24</v>
      </c>
      <c r="C39" s="1" t="str">
        <f t="shared" si="2"/>
        <v>2014/9</v>
      </c>
      <c r="D39" s="1">
        <v>369767</v>
      </c>
      <c r="E39" s="1">
        <v>581496</v>
      </c>
      <c r="F39" s="1">
        <v>290220</v>
      </c>
      <c r="G39" s="1"/>
      <c r="H39" s="1">
        <v>1361839</v>
      </c>
      <c r="I39" s="1">
        <v>634600</v>
      </c>
      <c r="J39" s="1">
        <v>182079</v>
      </c>
      <c r="K39" s="1"/>
      <c r="L39" s="1">
        <f t="shared" si="4"/>
        <v>1241483</v>
      </c>
      <c r="M39" s="1">
        <f t="shared" si="5"/>
        <v>2178518</v>
      </c>
      <c r="N39" s="1"/>
      <c r="O39" s="1">
        <f t="shared" si="3"/>
        <v>3420001</v>
      </c>
    </row>
    <row r="40" spans="1:15" x14ac:dyDescent="0.3">
      <c r="A40">
        <v>2014</v>
      </c>
      <c r="B40" s="7" t="s">
        <v>23</v>
      </c>
      <c r="C40" s="1" t="str">
        <f t="shared" si="2"/>
        <v>2014/10</v>
      </c>
      <c r="D40" s="1">
        <v>294487</v>
      </c>
      <c r="E40" s="1">
        <v>412899</v>
      </c>
      <c r="F40" s="1">
        <v>236569</v>
      </c>
      <c r="G40" s="1"/>
      <c r="H40" s="1">
        <v>1163446</v>
      </c>
      <c r="I40" s="1">
        <v>589236</v>
      </c>
      <c r="J40" s="1">
        <v>165879</v>
      </c>
      <c r="K40" s="1"/>
      <c r="L40" s="1">
        <f t="shared" si="4"/>
        <v>943955</v>
      </c>
      <c r="M40" s="1">
        <f t="shared" si="5"/>
        <v>1918561</v>
      </c>
      <c r="N40" s="1"/>
      <c r="O40" s="1">
        <f t="shared" si="3"/>
        <v>2862516</v>
      </c>
    </row>
    <row r="41" spans="1:15" x14ac:dyDescent="0.3">
      <c r="A41">
        <v>2014</v>
      </c>
      <c r="B41" s="7" t="s">
        <v>22</v>
      </c>
      <c r="C41" s="1" t="str">
        <f t="shared" si="2"/>
        <v>2014/11</v>
      </c>
      <c r="D41" s="1">
        <v>404039</v>
      </c>
      <c r="E41" s="1">
        <v>670197</v>
      </c>
      <c r="F41" s="1">
        <v>323429</v>
      </c>
      <c r="G41" s="1"/>
      <c r="H41" s="1">
        <v>1477909</v>
      </c>
      <c r="I41" s="1">
        <v>721851</v>
      </c>
      <c r="J41" s="1">
        <v>220591</v>
      </c>
      <c r="K41" s="1"/>
      <c r="L41" s="1">
        <f t="shared" si="4"/>
        <v>1397665</v>
      </c>
      <c r="M41" s="1">
        <f t="shared" si="5"/>
        <v>2420351</v>
      </c>
      <c r="N41" s="1"/>
      <c r="O41" s="1">
        <f t="shared" si="3"/>
        <v>3818016</v>
      </c>
    </row>
    <row r="42" spans="1:15" x14ac:dyDescent="0.3">
      <c r="A42">
        <v>2014</v>
      </c>
      <c r="B42" s="7" t="s">
        <v>21</v>
      </c>
      <c r="C42" s="1" t="str">
        <f t="shared" si="2"/>
        <v>2014/12</v>
      </c>
      <c r="D42" s="1">
        <v>578585</v>
      </c>
      <c r="E42" s="1">
        <v>807804</v>
      </c>
      <c r="F42" s="1">
        <v>422542</v>
      </c>
      <c r="G42" s="1"/>
      <c r="H42" s="1">
        <v>2001260</v>
      </c>
      <c r="I42" s="1">
        <v>963308</v>
      </c>
      <c r="J42" s="1">
        <v>277344</v>
      </c>
      <c r="K42" s="1"/>
      <c r="L42" s="1">
        <f t="shared" si="4"/>
        <v>1808931</v>
      </c>
      <c r="M42" s="1">
        <f t="shared" si="5"/>
        <v>3241912</v>
      </c>
      <c r="N42" s="1"/>
      <c r="O42" s="1">
        <f t="shared" si="3"/>
        <v>5050843</v>
      </c>
    </row>
    <row r="43" spans="1:15" x14ac:dyDescent="0.3">
      <c r="A43">
        <v>2015</v>
      </c>
      <c r="B43" s="7" t="s">
        <v>20</v>
      </c>
      <c r="C43" s="1" t="str">
        <f t="shared" si="2"/>
        <v>2015/1</v>
      </c>
      <c r="D43" s="1">
        <v>745429</v>
      </c>
      <c r="E43" s="1">
        <v>1179481</v>
      </c>
      <c r="F43" s="1">
        <v>606878</v>
      </c>
      <c r="G43" s="1"/>
      <c r="H43" s="1">
        <v>2859678</v>
      </c>
      <c r="I43" s="1">
        <v>1497698</v>
      </c>
      <c r="J43" s="1">
        <v>423135</v>
      </c>
      <c r="K43" s="1"/>
      <c r="L43" s="1">
        <f t="shared" si="4"/>
        <v>2531788</v>
      </c>
      <c r="M43" s="1">
        <f t="shared" si="5"/>
        <v>4780511</v>
      </c>
      <c r="N43" s="1"/>
      <c r="O43" s="1">
        <f t="shared" si="3"/>
        <v>7312299</v>
      </c>
    </row>
    <row r="44" spans="1:15" x14ac:dyDescent="0.3">
      <c r="A44">
        <v>2015</v>
      </c>
      <c r="B44" s="7" t="s">
        <v>19</v>
      </c>
      <c r="C44" s="1" t="str">
        <f t="shared" si="2"/>
        <v>2015/2</v>
      </c>
      <c r="D44" s="1">
        <v>505078</v>
      </c>
      <c r="E44" s="1">
        <v>786576</v>
      </c>
      <c r="F44" s="1">
        <v>390641</v>
      </c>
      <c r="G44" s="1"/>
      <c r="H44" s="1">
        <v>2017133</v>
      </c>
      <c r="I44" s="1">
        <v>1076242</v>
      </c>
      <c r="J44" s="1">
        <v>284385</v>
      </c>
      <c r="K44" s="1"/>
      <c r="L44" s="1">
        <f t="shared" si="4"/>
        <v>1682295</v>
      </c>
      <c r="M44" s="1">
        <f t="shared" si="5"/>
        <v>3377760</v>
      </c>
      <c r="N44" s="1"/>
      <c r="O44" s="1">
        <f t="shared" si="3"/>
        <v>5060055</v>
      </c>
    </row>
    <row r="45" spans="1:15" x14ac:dyDescent="0.3">
      <c r="A45">
        <v>2015</v>
      </c>
      <c r="B45" s="7" t="s">
        <v>18</v>
      </c>
      <c r="C45" s="1" t="str">
        <f t="shared" si="2"/>
        <v>2015/3</v>
      </c>
      <c r="D45" s="1">
        <v>590318</v>
      </c>
      <c r="E45" s="1">
        <v>957359</v>
      </c>
      <c r="F45" s="1">
        <v>456960</v>
      </c>
      <c r="G45" s="1"/>
      <c r="H45" s="1">
        <v>2322134</v>
      </c>
      <c r="I45" s="1">
        <v>1073541</v>
      </c>
      <c r="J45" s="1">
        <v>319639</v>
      </c>
      <c r="K45" s="1"/>
      <c r="L45" s="1">
        <f t="shared" si="4"/>
        <v>2004637</v>
      </c>
      <c r="M45" s="1">
        <f t="shared" si="5"/>
        <v>3715314</v>
      </c>
      <c r="N45" s="1"/>
      <c r="O45" s="1">
        <f t="shared" si="3"/>
        <v>5719951</v>
      </c>
    </row>
    <row r="46" spans="1:15" x14ac:dyDescent="0.3">
      <c r="A46">
        <v>2015</v>
      </c>
      <c r="B46" s="7" t="s">
        <v>17</v>
      </c>
      <c r="C46" s="1" t="str">
        <f t="shared" si="2"/>
        <v>2015/4</v>
      </c>
      <c r="D46" s="1">
        <v>588050</v>
      </c>
      <c r="E46" s="1">
        <v>854232</v>
      </c>
      <c r="F46" s="1">
        <v>453921</v>
      </c>
      <c r="G46" s="1"/>
      <c r="H46" s="1">
        <v>2136327</v>
      </c>
      <c r="I46" s="1">
        <v>1010736</v>
      </c>
      <c r="J46" s="1">
        <v>287377</v>
      </c>
      <c r="K46" s="1"/>
      <c r="L46" s="1">
        <f t="shared" si="4"/>
        <v>1896203</v>
      </c>
      <c r="M46" s="1">
        <f t="shared" si="5"/>
        <v>3434440</v>
      </c>
      <c r="N46" s="1"/>
      <c r="O46" s="1">
        <f t="shared" si="3"/>
        <v>5330643</v>
      </c>
    </row>
    <row r="47" spans="1:15" x14ac:dyDescent="0.3">
      <c r="A47">
        <v>2015</v>
      </c>
      <c r="B47" s="7" t="s">
        <v>16</v>
      </c>
      <c r="C47" s="1" t="str">
        <f t="shared" si="2"/>
        <v>2015/5</v>
      </c>
      <c r="D47" s="1">
        <v>431204</v>
      </c>
      <c r="E47" s="1">
        <v>758385</v>
      </c>
      <c r="F47" s="1">
        <v>366884</v>
      </c>
      <c r="G47" s="1"/>
      <c r="H47" s="1">
        <v>1738007</v>
      </c>
      <c r="I47" s="1">
        <v>839438</v>
      </c>
      <c r="J47" s="1">
        <v>247701</v>
      </c>
      <c r="K47" s="1"/>
      <c r="L47" s="1">
        <f t="shared" si="4"/>
        <v>1556473</v>
      </c>
      <c r="M47" s="1">
        <f t="shared" si="5"/>
        <v>2825146</v>
      </c>
      <c r="N47" s="1"/>
      <c r="O47" s="1">
        <f t="shared" si="3"/>
        <v>4381619</v>
      </c>
    </row>
    <row r="48" spans="1:15" x14ac:dyDescent="0.3">
      <c r="A48">
        <v>2015</v>
      </c>
      <c r="B48" s="7" t="s">
        <v>15</v>
      </c>
      <c r="C48" s="1" t="str">
        <f t="shared" si="2"/>
        <v>2015/6</v>
      </c>
      <c r="D48" s="1">
        <v>481285</v>
      </c>
      <c r="E48" s="1">
        <v>889262</v>
      </c>
      <c r="F48" s="1">
        <v>411859</v>
      </c>
      <c r="G48" s="1"/>
      <c r="H48" s="1">
        <v>1748504</v>
      </c>
      <c r="I48" s="1">
        <v>924186</v>
      </c>
      <c r="J48" s="1">
        <v>251459</v>
      </c>
      <c r="K48" s="1"/>
      <c r="L48" s="1">
        <f t="shared" si="4"/>
        <v>1782406</v>
      </c>
      <c r="M48" s="1">
        <f t="shared" si="5"/>
        <v>2924149</v>
      </c>
      <c r="N48" s="1"/>
      <c r="O48" s="1">
        <f t="shared" si="3"/>
        <v>4706555</v>
      </c>
    </row>
    <row r="49" spans="1:15" x14ac:dyDescent="0.3">
      <c r="A49">
        <v>2015</v>
      </c>
      <c r="B49" s="7" t="s">
        <v>14</v>
      </c>
      <c r="C49" s="1" t="str">
        <f t="shared" si="2"/>
        <v>2015/7</v>
      </c>
      <c r="D49" s="1">
        <v>443697</v>
      </c>
      <c r="E49" s="1">
        <v>746341</v>
      </c>
      <c r="F49" s="1">
        <v>364399</v>
      </c>
      <c r="G49" s="1"/>
      <c r="H49" s="1">
        <v>1733751</v>
      </c>
      <c r="I49" s="1">
        <v>941544</v>
      </c>
      <c r="J49" s="1">
        <v>253664</v>
      </c>
      <c r="K49" s="1"/>
      <c r="L49" s="1">
        <f t="shared" si="4"/>
        <v>1554437</v>
      </c>
      <c r="M49" s="1">
        <f t="shared" si="5"/>
        <v>2928959</v>
      </c>
      <c r="N49" s="1"/>
      <c r="O49" s="1">
        <f t="shared" si="3"/>
        <v>4483396</v>
      </c>
    </row>
    <row r="50" spans="1:15" x14ac:dyDescent="0.3">
      <c r="A50">
        <v>2015</v>
      </c>
      <c r="B50" s="7" t="s">
        <v>13</v>
      </c>
      <c r="C50" s="1" t="str">
        <f t="shared" si="2"/>
        <v>2015/8</v>
      </c>
      <c r="D50" s="1">
        <v>458133</v>
      </c>
      <c r="E50" s="1">
        <v>718925</v>
      </c>
      <c r="F50" s="1">
        <v>391269</v>
      </c>
      <c r="G50" s="1"/>
      <c r="H50" s="1">
        <v>1600806</v>
      </c>
      <c r="I50" s="1">
        <v>779907</v>
      </c>
      <c r="J50" s="1">
        <v>236380</v>
      </c>
      <c r="K50" s="1"/>
      <c r="L50" s="1">
        <f t="shared" si="4"/>
        <v>1568327</v>
      </c>
      <c r="M50" s="1">
        <f t="shared" si="5"/>
        <v>2617093</v>
      </c>
      <c r="N50" s="1"/>
      <c r="O50" s="1">
        <f t="shared" si="3"/>
        <v>4185420</v>
      </c>
    </row>
    <row r="51" spans="1:15" x14ac:dyDescent="0.3">
      <c r="A51">
        <v>2015</v>
      </c>
      <c r="B51" s="7" t="s">
        <v>24</v>
      </c>
      <c r="C51" s="1" t="str">
        <f t="shared" si="2"/>
        <v>2015/9</v>
      </c>
      <c r="D51" s="1">
        <v>352768</v>
      </c>
      <c r="E51" s="1">
        <v>534220</v>
      </c>
      <c r="F51" s="1">
        <v>260512</v>
      </c>
      <c r="G51" s="1"/>
      <c r="H51" s="1">
        <v>1277009</v>
      </c>
      <c r="I51" s="1">
        <v>673469</v>
      </c>
      <c r="J51" s="1">
        <v>185043</v>
      </c>
      <c r="K51" s="1"/>
      <c r="L51" s="1">
        <f t="shared" si="4"/>
        <v>1147500</v>
      </c>
      <c r="M51" s="1">
        <f t="shared" si="5"/>
        <v>2135521</v>
      </c>
      <c r="N51" s="1"/>
      <c r="O51" s="1">
        <f t="shared" si="3"/>
        <v>3283021</v>
      </c>
    </row>
    <row r="52" spans="1:15" x14ac:dyDescent="0.3">
      <c r="A52">
        <v>2015</v>
      </c>
      <c r="B52" s="7" t="s">
        <v>23</v>
      </c>
      <c r="C52" s="1" t="str">
        <f t="shared" si="2"/>
        <v>2015/10</v>
      </c>
      <c r="D52" s="1">
        <v>249604</v>
      </c>
      <c r="E52" s="1">
        <v>396979</v>
      </c>
      <c r="F52" s="1">
        <v>214618</v>
      </c>
      <c r="G52" s="1"/>
      <c r="H52" s="1">
        <v>1088915</v>
      </c>
      <c r="I52" s="1">
        <v>555676</v>
      </c>
      <c r="J52" s="1">
        <v>161328</v>
      </c>
      <c r="K52" s="1"/>
      <c r="L52" s="1">
        <f t="shared" si="4"/>
        <v>861201</v>
      </c>
      <c r="M52" s="1">
        <f t="shared" si="5"/>
        <v>1805919</v>
      </c>
      <c r="N52" s="1"/>
      <c r="O52" s="1">
        <f t="shared" si="3"/>
        <v>2667120</v>
      </c>
    </row>
    <row r="53" spans="1:15" x14ac:dyDescent="0.3">
      <c r="A53">
        <v>2015</v>
      </c>
      <c r="B53" s="7" t="s">
        <v>22</v>
      </c>
      <c r="C53" s="1" t="str">
        <f t="shared" si="2"/>
        <v>2015/11</v>
      </c>
      <c r="D53" s="1">
        <v>368734</v>
      </c>
      <c r="E53" s="1">
        <v>589933</v>
      </c>
      <c r="F53" s="1">
        <v>320800</v>
      </c>
      <c r="G53" s="1"/>
      <c r="H53" s="1">
        <v>1476463</v>
      </c>
      <c r="I53" s="1">
        <v>733881</v>
      </c>
      <c r="J53" s="1">
        <v>210509</v>
      </c>
      <c r="K53" s="1"/>
      <c r="L53" s="1">
        <f t="shared" si="4"/>
        <v>1279467</v>
      </c>
      <c r="M53" s="1">
        <f t="shared" si="5"/>
        <v>2420853</v>
      </c>
      <c r="N53" s="1"/>
      <c r="O53" s="1">
        <f t="shared" si="3"/>
        <v>3700320</v>
      </c>
    </row>
    <row r="54" spans="1:15" x14ac:dyDescent="0.3">
      <c r="A54">
        <v>2015</v>
      </c>
      <c r="B54" s="7" t="s">
        <v>21</v>
      </c>
      <c r="C54" s="1" t="str">
        <f t="shared" si="2"/>
        <v>2015/12</v>
      </c>
      <c r="D54" s="1">
        <v>525683</v>
      </c>
      <c r="E54" s="1">
        <v>814147</v>
      </c>
      <c r="F54" s="1">
        <v>415500</v>
      </c>
      <c r="G54" s="1"/>
      <c r="H54" s="1">
        <v>1754847</v>
      </c>
      <c r="I54" s="1">
        <v>878600</v>
      </c>
      <c r="J54" s="1">
        <v>250594</v>
      </c>
      <c r="K54" s="1"/>
      <c r="L54" s="1">
        <f t="shared" si="4"/>
        <v>1755330</v>
      </c>
      <c r="M54" s="1">
        <f t="shared" si="5"/>
        <v>2884041</v>
      </c>
      <c r="N54" s="1"/>
      <c r="O54" s="1">
        <f t="shared" si="3"/>
        <v>4639371</v>
      </c>
    </row>
    <row r="55" spans="1:15" x14ac:dyDescent="0.3">
      <c r="A55">
        <v>2016</v>
      </c>
      <c r="B55" s="7" t="s">
        <v>20</v>
      </c>
      <c r="C55" s="1" t="str">
        <f t="shared" si="2"/>
        <v>2016/1</v>
      </c>
      <c r="D55" s="1">
        <v>677976</v>
      </c>
      <c r="E55" s="1">
        <v>1028141</v>
      </c>
      <c r="F55" s="1">
        <v>529395</v>
      </c>
      <c r="G55" s="1"/>
      <c r="H55" s="1">
        <v>2720616</v>
      </c>
      <c r="I55" s="1">
        <v>1411292</v>
      </c>
      <c r="J55" s="1">
        <v>422433</v>
      </c>
      <c r="K55" s="1"/>
      <c r="L55" s="1">
        <f t="shared" si="4"/>
        <v>2235512</v>
      </c>
      <c r="M55" s="1">
        <f t="shared" si="5"/>
        <v>4554341</v>
      </c>
      <c r="N55" s="1"/>
      <c r="O55" s="1">
        <f t="shared" si="3"/>
        <v>6789853</v>
      </c>
    </row>
    <row r="56" spans="1:15" x14ac:dyDescent="0.3">
      <c r="A56">
        <v>2016</v>
      </c>
      <c r="B56" s="7" t="s">
        <v>19</v>
      </c>
      <c r="C56" s="1" t="str">
        <f t="shared" si="2"/>
        <v>2016/2</v>
      </c>
      <c r="D56" s="1">
        <v>444956</v>
      </c>
      <c r="E56" s="1">
        <v>747333</v>
      </c>
      <c r="F56" s="1">
        <v>425433</v>
      </c>
      <c r="G56" s="1"/>
      <c r="H56" s="1">
        <v>1855434</v>
      </c>
      <c r="I56" s="1">
        <v>981299</v>
      </c>
      <c r="J56" s="1">
        <v>278631</v>
      </c>
      <c r="K56" s="1"/>
      <c r="L56" s="1">
        <f t="shared" si="4"/>
        <v>1617722</v>
      </c>
      <c r="M56" s="1">
        <f t="shared" si="5"/>
        <v>3115364</v>
      </c>
      <c r="N56" s="1"/>
      <c r="O56" s="1">
        <f t="shared" si="3"/>
        <v>4733086</v>
      </c>
    </row>
    <row r="57" spans="1:15" x14ac:dyDescent="0.3">
      <c r="A57">
        <v>2016</v>
      </c>
      <c r="B57" s="7" t="s">
        <v>18</v>
      </c>
      <c r="C57" s="1" t="str">
        <f t="shared" si="2"/>
        <v>2016/3</v>
      </c>
      <c r="D57" s="1">
        <v>559154</v>
      </c>
      <c r="E57" s="1">
        <v>988529</v>
      </c>
      <c r="F57" s="1">
        <v>435399</v>
      </c>
      <c r="G57" s="1"/>
      <c r="H57" s="1">
        <v>2090110</v>
      </c>
      <c r="I57" s="1">
        <v>1213568</v>
      </c>
      <c r="J57" s="1">
        <v>341795</v>
      </c>
      <c r="K57" s="1"/>
      <c r="L57" s="1">
        <f t="shared" si="4"/>
        <v>1983082</v>
      </c>
      <c r="M57" s="1">
        <f t="shared" si="5"/>
        <v>3645473</v>
      </c>
      <c r="N57" s="1"/>
      <c r="O57" s="1">
        <f t="shared" si="3"/>
        <v>5628555</v>
      </c>
    </row>
    <row r="58" spans="1:15" x14ac:dyDescent="0.3">
      <c r="A58">
        <v>2016</v>
      </c>
      <c r="B58" s="7" t="s">
        <v>17</v>
      </c>
      <c r="C58" s="1" t="str">
        <f t="shared" si="2"/>
        <v>2016/4</v>
      </c>
      <c r="D58" s="1">
        <v>536440</v>
      </c>
      <c r="E58" s="1">
        <v>847961</v>
      </c>
      <c r="F58" s="1">
        <v>449336</v>
      </c>
      <c r="G58" s="1"/>
      <c r="H58" s="1">
        <v>2008399</v>
      </c>
      <c r="I58" s="1">
        <v>929529</v>
      </c>
      <c r="J58" s="1">
        <v>277726</v>
      </c>
      <c r="K58" s="1"/>
      <c r="L58" s="1">
        <f t="shared" si="4"/>
        <v>1833737</v>
      </c>
      <c r="M58" s="1">
        <f t="shared" si="5"/>
        <v>3215654</v>
      </c>
      <c r="N58" s="1"/>
      <c r="O58" s="1">
        <f t="shared" si="3"/>
        <v>5049391</v>
      </c>
    </row>
    <row r="59" spans="1:15" x14ac:dyDescent="0.3">
      <c r="A59">
        <v>2016</v>
      </c>
      <c r="B59" s="7" t="s">
        <v>16</v>
      </c>
      <c r="C59" s="1" t="str">
        <f t="shared" si="2"/>
        <v>2016/5</v>
      </c>
      <c r="D59" s="1">
        <v>450783</v>
      </c>
      <c r="E59" s="1">
        <v>751782</v>
      </c>
      <c r="F59" s="1">
        <v>380834</v>
      </c>
      <c r="G59" s="1"/>
      <c r="H59" s="1">
        <v>1786572</v>
      </c>
      <c r="I59" s="1">
        <v>771758</v>
      </c>
      <c r="J59" s="1">
        <v>245062</v>
      </c>
      <c r="K59" s="1"/>
      <c r="L59" s="1">
        <f t="shared" si="4"/>
        <v>1583399</v>
      </c>
      <c r="M59" s="1">
        <f t="shared" si="5"/>
        <v>2803392</v>
      </c>
      <c r="N59" s="1"/>
      <c r="O59" s="1">
        <f t="shared" si="3"/>
        <v>4386791</v>
      </c>
    </row>
    <row r="60" spans="1:15" x14ac:dyDescent="0.3">
      <c r="A60">
        <v>2016</v>
      </c>
      <c r="B60" s="7" t="s">
        <v>15</v>
      </c>
      <c r="C60" s="1" t="str">
        <f t="shared" si="2"/>
        <v>2016/6</v>
      </c>
      <c r="D60" s="1">
        <v>440205</v>
      </c>
      <c r="E60" s="1">
        <v>763775</v>
      </c>
      <c r="F60" s="1">
        <v>402437</v>
      </c>
      <c r="G60" s="1"/>
      <c r="H60" s="1">
        <v>1934137</v>
      </c>
      <c r="I60" s="1">
        <v>931002</v>
      </c>
      <c r="J60" s="1">
        <v>255860</v>
      </c>
      <c r="K60" s="1"/>
      <c r="L60" s="1">
        <f t="shared" si="4"/>
        <v>1606417</v>
      </c>
      <c r="M60" s="1">
        <f t="shared" si="5"/>
        <v>3120999</v>
      </c>
      <c r="N60" s="1"/>
      <c r="O60" s="1">
        <f t="shared" si="3"/>
        <v>4727416</v>
      </c>
    </row>
    <row r="61" spans="1:15" x14ac:dyDescent="0.3">
      <c r="A61">
        <v>2016</v>
      </c>
      <c r="B61" s="7" t="s">
        <v>14</v>
      </c>
      <c r="C61" s="1" t="str">
        <f t="shared" si="2"/>
        <v>2016/7</v>
      </c>
      <c r="D61" s="1">
        <v>450499</v>
      </c>
      <c r="E61" s="1">
        <v>704652</v>
      </c>
      <c r="F61" s="1">
        <v>378170</v>
      </c>
      <c r="G61" s="1"/>
      <c r="H61" s="1">
        <v>1512970</v>
      </c>
      <c r="I61" s="1">
        <v>849943</v>
      </c>
      <c r="J61" s="1">
        <v>221953</v>
      </c>
      <c r="K61" s="1"/>
      <c r="L61" s="1">
        <f t="shared" si="4"/>
        <v>1533321</v>
      </c>
      <c r="M61" s="1">
        <f t="shared" si="5"/>
        <v>2584866</v>
      </c>
      <c r="N61" s="1"/>
      <c r="O61" s="1">
        <f t="shared" si="3"/>
        <v>4118187</v>
      </c>
    </row>
    <row r="62" spans="1:15" x14ac:dyDescent="0.3">
      <c r="A62">
        <v>2016</v>
      </c>
      <c r="B62" s="7" t="s">
        <v>13</v>
      </c>
      <c r="C62" s="1" t="str">
        <f t="shared" si="2"/>
        <v>2016/8</v>
      </c>
      <c r="D62" s="1">
        <v>439584</v>
      </c>
      <c r="E62" s="1">
        <v>642664</v>
      </c>
      <c r="F62" s="1">
        <v>362289</v>
      </c>
      <c r="G62" s="1"/>
      <c r="H62" s="1">
        <v>1648067</v>
      </c>
      <c r="I62" s="1">
        <v>836775</v>
      </c>
      <c r="J62" s="1">
        <v>216347</v>
      </c>
      <c r="K62" s="1"/>
      <c r="L62" s="1">
        <f t="shared" si="4"/>
        <v>1444537</v>
      </c>
      <c r="M62" s="1">
        <f t="shared" si="5"/>
        <v>2701189</v>
      </c>
      <c r="N62" s="1"/>
      <c r="O62" s="1">
        <f t="shared" si="3"/>
        <v>4145726</v>
      </c>
    </row>
    <row r="63" spans="1:15" x14ac:dyDescent="0.3">
      <c r="A63">
        <v>2016</v>
      </c>
      <c r="B63" s="7" t="s">
        <v>24</v>
      </c>
      <c r="C63" s="1" t="str">
        <f t="shared" si="2"/>
        <v>2016/9</v>
      </c>
      <c r="D63" s="1">
        <v>426020</v>
      </c>
      <c r="E63" s="1">
        <v>620162</v>
      </c>
      <c r="F63" s="1">
        <v>311970</v>
      </c>
      <c r="G63" s="1"/>
      <c r="H63" s="1">
        <v>1634864</v>
      </c>
      <c r="I63" s="1">
        <v>898660</v>
      </c>
      <c r="J63" s="1">
        <v>222967</v>
      </c>
      <c r="K63" s="1"/>
      <c r="L63" s="1">
        <f t="shared" si="4"/>
        <v>1358152</v>
      </c>
      <c r="M63" s="1">
        <f t="shared" si="5"/>
        <v>2756491</v>
      </c>
      <c r="N63" s="1"/>
      <c r="O63" s="1">
        <f t="shared" si="3"/>
        <v>4114643</v>
      </c>
    </row>
    <row r="64" spans="1:15" x14ac:dyDescent="0.3">
      <c r="A64">
        <v>2016</v>
      </c>
      <c r="B64" s="7" t="s">
        <v>23</v>
      </c>
      <c r="C64" s="1" t="str">
        <f t="shared" si="2"/>
        <v>2016/10</v>
      </c>
      <c r="D64" s="1">
        <v>362742</v>
      </c>
      <c r="E64" s="1">
        <v>423275</v>
      </c>
      <c r="F64" s="1">
        <v>232865</v>
      </c>
      <c r="G64" s="1"/>
      <c r="H64" s="1">
        <v>1104938</v>
      </c>
      <c r="I64" s="1">
        <v>560709</v>
      </c>
      <c r="J64" s="1">
        <v>190685</v>
      </c>
      <c r="K64" s="1"/>
      <c r="L64" s="1">
        <f t="shared" si="4"/>
        <v>1018882</v>
      </c>
      <c r="M64" s="1">
        <f t="shared" si="5"/>
        <v>1856332</v>
      </c>
      <c r="N64" s="1"/>
      <c r="O64" s="1">
        <f t="shared" si="3"/>
        <v>2875214</v>
      </c>
    </row>
    <row r="65" spans="1:15" x14ac:dyDescent="0.3">
      <c r="A65">
        <v>2016</v>
      </c>
      <c r="B65" s="7" t="s">
        <v>22</v>
      </c>
      <c r="C65" s="1" t="str">
        <f t="shared" si="2"/>
        <v>2016/11</v>
      </c>
      <c r="D65" s="1">
        <v>447525</v>
      </c>
      <c r="E65" s="1">
        <v>742739</v>
      </c>
      <c r="F65" s="1">
        <v>395127</v>
      </c>
      <c r="G65" s="1"/>
      <c r="H65" s="1">
        <v>1671511</v>
      </c>
      <c r="I65" s="1">
        <v>863333</v>
      </c>
      <c r="J65" s="1">
        <v>201706</v>
      </c>
      <c r="K65" s="1"/>
      <c r="L65" s="1">
        <f t="shared" si="4"/>
        <v>1585391</v>
      </c>
      <c r="M65" s="1">
        <f t="shared" si="5"/>
        <v>2736550</v>
      </c>
      <c r="N65" s="1"/>
      <c r="O65" s="1">
        <f t="shared" si="3"/>
        <v>4321941</v>
      </c>
    </row>
    <row r="66" spans="1:15" x14ac:dyDescent="0.3">
      <c r="A66">
        <v>2016</v>
      </c>
      <c r="B66" s="7" t="s">
        <v>21</v>
      </c>
      <c r="C66" s="1" t="str">
        <f t="shared" si="2"/>
        <v>2016/12</v>
      </c>
      <c r="D66" s="1">
        <v>569293</v>
      </c>
      <c r="E66" s="1">
        <v>1116814</v>
      </c>
      <c r="F66" s="1">
        <v>485349</v>
      </c>
      <c r="G66" s="1"/>
      <c r="H66" s="1">
        <v>1926208</v>
      </c>
      <c r="I66" s="1">
        <v>1027963</v>
      </c>
      <c r="J66" s="1">
        <v>300628</v>
      </c>
      <c r="K66" s="1"/>
      <c r="L66" s="1">
        <f t="shared" si="4"/>
        <v>2171456</v>
      </c>
      <c r="M66" s="1">
        <f t="shared" si="5"/>
        <v>3254799</v>
      </c>
      <c r="N66" s="1"/>
      <c r="O66" s="1">
        <f t="shared" si="3"/>
        <v>5426255</v>
      </c>
    </row>
    <row r="67" spans="1:15" x14ac:dyDescent="0.3">
      <c r="A67">
        <v>2017</v>
      </c>
      <c r="B67" s="7" t="s">
        <v>20</v>
      </c>
      <c r="C67" s="1" t="str">
        <f t="shared" si="2"/>
        <v>2017/1</v>
      </c>
      <c r="D67" s="1">
        <v>661821</v>
      </c>
      <c r="E67" s="1">
        <v>1327005</v>
      </c>
      <c r="F67" s="1">
        <v>654195</v>
      </c>
      <c r="G67" s="1"/>
      <c r="H67" s="1">
        <v>3176154</v>
      </c>
      <c r="I67" s="1">
        <v>1699234</v>
      </c>
      <c r="J67" s="1">
        <v>470810</v>
      </c>
      <c r="K67" s="1"/>
      <c r="L67" s="1">
        <f t="shared" ref="L67:L98" si="6">SUM(D67:F67)</f>
        <v>2643021</v>
      </c>
      <c r="M67" s="1">
        <f t="shared" ref="M67:M98" si="7">SUM(H67:J67)</f>
        <v>5346198</v>
      </c>
      <c r="N67" s="1"/>
      <c r="O67" s="1">
        <f t="shared" si="3"/>
        <v>7989219</v>
      </c>
    </row>
    <row r="68" spans="1:15" x14ac:dyDescent="0.3">
      <c r="A68">
        <v>2017</v>
      </c>
      <c r="B68" s="7" t="s">
        <v>19</v>
      </c>
      <c r="C68" s="1" t="str">
        <f t="shared" ref="C68:C131" si="8">A68&amp;"/"&amp;B68</f>
        <v>2017/2</v>
      </c>
      <c r="D68" s="1">
        <v>483046</v>
      </c>
      <c r="E68" s="1">
        <v>876494</v>
      </c>
      <c r="F68" s="1">
        <v>472676</v>
      </c>
      <c r="G68" s="1"/>
      <c r="H68" s="1">
        <v>2439732</v>
      </c>
      <c r="I68" s="1">
        <v>1139565</v>
      </c>
      <c r="J68" s="1">
        <v>318898</v>
      </c>
      <c r="K68" s="1"/>
      <c r="L68" s="1">
        <f t="shared" si="6"/>
        <v>1832216</v>
      </c>
      <c r="M68" s="1">
        <f t="shared" si="7"/>
        <v>3898195</v>
      </c>
      <c r="N68" s="1"/>
      <c r="O68" s="1">
        <f t="shared" ref="O68:O131" si="9">SUM(L68:M68)</f>
        <v>5730411</v>
      </c>
    </row>
    <row r="69" spans="1:15" x14ac:dyDescent="0.3">
      <c r="A69">
        <v>2017</v>
      </c>
      <c r="B69" s="7" t="s">
        <v>18</v>
      </c>
      <c r="C69" s="1" t="str">
        <f t="shared" si="8"/>
        <v>2017/3</v>
      </c>
      <c r="D69" s="1">
        <v>675791</v>
      </c>
      <c r="E69" s="1">
        <v>1080968</v>
      </c>
      <c r="F69" s="1">
        <v>558067</v>
      </c>
      <c r="G69" s="1"/>
      <c r="H69" s="1">
        <v>2701009</v>
      </c>
      <c r="I69" s="1">
        <v>1304632</v>
      </c>
      <c r="J69" s="1">
        <v>350002</v>
      </c>
      <c r="K69" s="1"/>
      <c r="L69" s="1">
        <f t="shared" si="6"/>
        <v>2314826</v>
      </c>
      <c r="M69" s="1">
        <f t="shared" si="7"/>
        <v>4355643</v>
      </c>
      <c r="N69" s="1"/>
      <c r="O69" s="1">
        <f t="shared" si="9"/>
        <v>6670469</v>
      </c>
    </row>
    <row r="70" spans="1:15" x14ac:dyDescent="0.3">
      <c r="A70">
        <v>2017</v>
      </c>
      <c r="B70" s="7" t="s">
        <v>17</v>
      </c>
      <c r="C70" s="1" t="str">
        <f t="shared" si="8"/>
        <v>2017/4</v>
      </c>
      <c r="D70" s="1">
        <v>585443</v>
      </c>
      <c r="E70" s="1">
        <v>899850</v>
      </c>
      <c r="F70" s="1">
        <v>550074</v>
      </c>
      <c r="G70" s="1"/>
      <c r="H70" s="1">
        <v>2450090</v>
      </c>
      <c r="I70" s="1">
        <v>1061076</v>
      </c>
      <c r="J70" s="1">
        <v>301398</v>
      </c>
      <c r="K70" s="1"/>
      <c r="L70" s="1">
        <f t="shared" si="6"/>
        <v>2035367</v>
      </c>
      <c r="M70" s="1">
        <f t="shared" si="7"/>
        <v>3812564</v>
      </c>
      <c r="N70" s="1"/>
      <c r="O70" s="1">
        <f t="shared" si="9"/>
        <v>5847931</v>
      </c>
    </row>
    <row r="71" spans="1:15" x14ac:dyDescent="0.3">
      <c r="A71">
        <v>2017</v>
      </c>
      <c r="B71" s="7" t="s">
        <v>16</v>
      </c>
      <c r="C71" s="1" t="str">
        <f t="shared" si="8"/>
        <v>2017/5</v>
      </c>
      <c r="D71" s="1">
        <v>570355</v>
      </c>
      <c r="E71" s="1">
        <v>727180</v>
      </c>
      <c r="F71" s="1">
        <v>517748</v>
      </c>
      <c r="G71" s="1"/>
      <c r="H71" s="1">
        <v>2032427</v>
      </c>
      <c r="I71" s="1">
        <v>1037855</v>
      </c>
      <c r="J71" s="1">
        <v>319604</v>
      </c>
      <c r="K71" s="1"/>
      <c r="L71" s="1">
        <f t="shared" si="6"/>
        <v>1815283</v>
      </c>
      <c r="M71" s="1">
        <f t="shared" si="7"/>
        <v>3389886</v>
      </c>
      <c r="N71" s="1"/>
      <c r="O71" s="1">
        <f t="shared" si="9"/>
        <v>5205169</v>
      </c>
    </row>
    <row r="72" spans="1:15" x14ac:dyDescent="0.3">
      <c r="A72">
        <v>2017</v>
      </c>
      <c r="B72" s="7" t="s">
        <v>15</v>
      </c>
      <c r="C72" s="1" t="str">
        <f t="shared" si="8"/>
        <v>2017/6</v>
      </c>
      <c r="D72" s="1">
        <v>607321</v>
      </c>
      <c r="E72" s="1">
        <v>833506</v>
      </c>
      <c r="F72" s="1">
        <v>499022</v>
      </c>
      <c r="G72" s="1"/>
      <c r="H72" s="1">
        <v>2026976</v>
      </c>
      <c r="I72" s="1">
        <v>1097286</v>
      </c>
      <c r="J72" s="1">
        <v>287484</v>
      </c>
      <c r="K72" s="1"/>
      <c r="L72" s="1">
        <f t="shared" si="6"/>
        <v>1939849</v>
      </c>
      <c r="M72" s="1">
        <f t="shared" si="7"/>
        <v>3411746</v>
      </c>
      <c r="N72" s="1"/>
      <c r="O72" s="1">
        <f t="shared" si="9"/>
        <v>5351595</v>
      </c>
    </row>
    <row r="73" spans="1:15" x14ac:dyDescent="0.3">
      <c r="A73">
        <v>2017</v>
      </c>
      <c r="B73" s="7" t="s">
        <v>14</v>
      </c>
      <c r="C73" s="1" t="str">
        <f t="shared" si="8"/>
        <v>2017/7</v>
      </c>
      <c r="D73" s="1">
        <v>445098</v>
      </c>
      <c r="E73" s="1">
        <v>818660</v>
      </c>
      <c r="F73" s="1">
        <v>440224</v>
      </c>
      <c r="G73" s="1"/>
      <c r="H73" s="1">
        <v>1851172</v>
      </c>
      <c r="I73" s="1">
        <v>965488</v>
      </c>
      <c r="J73" s="1">
        <v>240118</v>
      </c>
      <c r="K73" s="1"/>
      <c r="L73" s="1">
        <f t="shared" si="6"/>
        <v>1703982</v>
      </c>
      <c r="M73" s="1">
        <f t="shared" si="7"/>
        <v>3056778</v>
      </c>
      <c r="N73" s="1"/>
      <c r="O73" s="1">
        <f t="shared" si="9"/>
        <v>4760760</v>
      </c>
    </row>
    <row r="74" spans="1:15" x14ac:dyDescent="0.3">
      <c r="A74">
        <v>2017</v>
      </c>
      <c r="B74" s="7" t="s">
        <v>13</v>
      </c>
      <c r="C74" s="1" t="str">
        <f t="shared" si="8"/>
        <v>2017/8</v>
      </c>
      <c r="D74" s="1">
        <v>535266</v>
      </c>
      <c r="E74" s="1">
        <v>844429</v>
      </c>
      <c r="F74" s="1">
        <v>437008</v>
      </c>
      <c r="G74" s="1"/>
      <c r="H74" s="1">
        <v>1941643</v>
      </c>
      <c r="I74" s="1">
        <v>921213</v>
      </c>
      <c r="J74" s="1">
        <v>273353</v>
      </c>
      <c r="K74" s="1"/>
      <c r="L74" s="1">
        <f t="shared" si="6"/>
        <v>1816703</v>
      </c>
      <c r="M74" s="1">
        <f t="shared" si="7"/>
        <v>3136209</v>
      </c>
      <c r="N74" s="1"/>
      <c r="O74" s="1">
        <f t="shared" si="9"/>
        <v>4952912</v>
      </c>
    </row>
    <row r="75" spans="1:15" x14ac:dyDescent="0.3">
      <c r="A75">
        <v>2017</v>
      </c>
      <c r="B75" s="7" t="s">
        <v>24</v>
      </c>
      <c r="C75" s="1" t="str">
        <f t="shared" si="8"/>
        <v>2017/9</v>
      </c>
      <c r="D75" s="1">
        <v>498946</v>
      </c>
      <c r="E75" s="1">
        <v>793954</v>
      </c>
      <c r="F75" s="1">
        <v>418167</v>
      </c>
      <c r="G75" s="1"/>
      <c r="H75" s="1">
        <v>1636693</v>
      </c>
      <c r="I75" s="1">
        <v>815331</v>
      </c>
      <c r="J75" s="1">
        <v>230802</v>
      </c>
      <c r="K75" s="1"/>
      <c r="L75" s="1">
        <f t="shared" si="6"/>
        <v>1711067</v>
      </c>
      <c r="M75" s="1">
        <f t="shared" si="7"/>
        <v>2682826</v>
      </c>
      <c r="N75" s="1"/>
      <c r="O75" s="1">
        <f t="shared" si="9"/>
        <v>4393893</v>
      </c>
    </row>
    <row r="76" spans="1:15" x14ac:dyDescent="0.3">
      <c r="A76">
        <v>2017</v>
      </c>
      <c r="B76" s="7" t="s">
        <v>23</v>
      </c>
      <c r="C76" s="1" t="str">
        <f t="shared" si="8"/>
        <v>2017/10</v>
      </c>
      <c r="D76" s="1">
        <v>374131</v>
      </c>
      <c r="E76" s="1">
        <v>604900</v>
      </c>
      <c r="F76" s="1">
        <v>321062</v>
      </c>
      <c r="G76" s="1"/>
      <c r="H76" s="1">
        <v>1427898</v>
      </c>
      <c r="I76" s="1">
        <v>637651</v>
      </c>
      <c r="J76" s="1">
        <v>208037</v>
      </c>
      <c r="K76" s="1"/>
      <c r="L76" s="1">
        <f t="shared" si="6"/>
        <v>1300093</v>
      </c>
      <c r="M76" s="1">
        <f t="shared" si="7"/>
        <v>2273586</v>
      </c>
      <c r="N76" s="1"/>
      <c r="O76" s="1">
        <f t="shared" si="9"/>
        <v>3573679</v>
      </c>
    </row>
    <row r="77" spans="1:15" x14ac:dyDescent="0.3">
      <c r="A77">
        <v>2017</v>
      </c>
      <c r="B77" s="7" t="s">
        <v>22</v>
      </c>
      <c r="C77" s="1" t="str">
        <f t="shared" si="8"/>
        <v>2017/11</v>
      </c>
      <c r="D77" s="1">
        <v>549507</v>
      </c>
      <c r="E77" s="1">
        <v>763378</v>
      </c>
      <c r="F77" s="1">
        <v>439233</v>
      </c>
      <c r="G77" s="1"/>
      <c r="H77" s="1">
        <v>1991624</v>
      </c>
      <c r="I77" s="1">
        <v>1103610</v>
      </c>
      <c r="J77" s="1">
        <v>257934</v>
      </c>
      <c r="K77" s="1"/>
      <c r="L77" s="1">
        <f t="shared" si="6"/>
        <v>1752118</v>
      </c>
      <c r="M77" s="1">
        <f t="shared" si="7"/>
        <v>3353168</v>
      </c>
      <c r="N77" s="1"/>
      <c r="O77" s="1">
        <f t="shared" si="9"/>
        <v>5105286</v>
      </c>
    </row>
    <row r="78" spans="1:15" x14ac:dyDescent="0.3">
      <c r="A78">
        <v>2017</v>
      </c>
      <c r="B78" s="7" t="s">
        <v>21</v>
      </c>
      <c r="C78" s="1" t="str">
        <f t="shared" si="8"/>
        <v>2017/12</v>
      </c>
      <c r="D78" s="1">
        <v>825553</v>
      </c>
      <c r="E78" s="1">
        <v>1138630</v>
      </c>
      <c r="F78" s="1">
        <v>662002</v>
      </c>
      <c r="G78" s="1"/>
      <c r="H78" s="1">
        <v>2437939</v>
      </c>
      <c r="I78" s="1">
        <v>1318331</v>
      </c>
      <c r="J78" s="1">
        <v>371832</v>
      </c>
      <c r="K78" s="1"/>
      <c r="L78" s="1">
        <f t="shared" si="6"/>
        <v>2626185</v>
      </c>
      <c r="M78" s="1">
        <f t="shared" si="7"/>
        <v>4128102</v>
      </c>
      <c r="N78" s="1"/>
      <c r="O78" s="1">
        <f t="shared" si="9"/>
        <v>6754287</v>
      </c>
    </row>
    <row r="79" spans="1:15" x14ac:dyDescent="0.3">
      <c r="A79">
        <v>2018</v>
      </c>
      <c r="B79" s="7" t="s">
        <v>20</v>
      </c>
      <c r="C79" s="1" t="str">
        <f t="shared" si="8"/>
        <v>2018/1</v>
      </c>
      <c r="D79" s="1">
        <v>910101</v>
      </c>
      <c r="E79" s="1">
        <v>1667843</v>
      </c>
      <c r="F79" s="1">
        <v>876881</v>
      </c>
      <c r="G79" s="1"/>
      <c r="H79" s="1">
        <v>3529301</v>
      </c>
      <c r="I79" s="1">
        <v>2151393</v>
      </c>
      <c r="J79" s="1">
        <v>575994</v>
      </c>
      <c r="K79" s="1"/>
      <c r="L79" s="1">
        <f t="shared" si="6"/>
        <v>3454825</v>
      </c>
      <c r="M79" s="1">
        <f t="shared" si="7"/>
        <v>6256688</v>
      </c>
      <c r="N79" s="1"/>
      <c r="O79" s="1">
        <f t="shared" si="9"/>
        <v>9711513</v>
      </c>
    </row>
    <row r="80" spans="1:15" x14ac:dyDescent="0.3">
      <c r="A80">
        <v>2018</v>
      </c>
      <c r="B80" s="7" t="s">
        <v>19</v>
      </c>
      <c r="C80" s="1" t="str">
        <f t="shared" si="8"/>
        <v>2018/2</v>
      </c>
      <c r="D80" s="1">
        <v>682059</v>
      </c>
      <c r="E80" s="1">
        <v>1183149</v>
      </c>
      <c r="F80" s="1">
        <v>447746</v>
      </c>
      <c r="G80" s="1"/>
      <c r="H80" s="1">
        <v>2557200</v>
      </c>
      <c r="I80" s="1">
        <v>1400149</v>
      </c>
      <c r="J80" s="1">
        <v>392687</v>
      </c>
      <c r="K80" s="1"/>
      <c r="L80" s="1">
        <f t="shared" si="6"/>
        <v>2312954</v>
      </c>
      <c r="M80" s="1">
        <f t="shared" si="7"/>
        <v>4350036</v>
      </c>
      <c r="N80" s="1"/>
      <c r="O80" s="1">
        <f t="shared" si="9"/>
        <v>6662990</v>
      </c>
    </row>
    <row r="81" spans="1:15" x14ac:dyDescent="0.3">
      <c r="A81">
        <v>2018</v>
      </c>
      <c r="B81" s="7" t="s">
        <v>18</v>
      </c>
      <c r="C81" s="1" t="str">
        <f t="shared" si="8"/>
        <v>2018/3</v>
      </c>
      <c r="D81" s="1">
        <v>756684</v>
      </c>
      <c r="E81" s="1">
        <v>1233717</v>
      </c>
      <c r="F81" s="1">
        <v>546042</v>
      </c>
      <c r="G81" s="1"/>
      <c r="H81" s="1">
        <v>3360039</v>
      </c>
      <c r="I81" s="1">
        <v>1477761</v>
      </c>
      <c r="J81" s="1">
        <v>485321</v>
      </c>
      <c r="K81" s="1"/>
      <c r="L81" s="1">
        <f t="shared" si="6"/>
        <v>2536443</v>
      </c>
      <c r="M81" s="1">
        <f t="shared" si="7"/>
        <v>5323121</v>
      </c>
      <c r="N81" s="1"/>
      <c r="O81" s="1">
        <f t="shared" si="9"/>
        <v>7859564</v>
      </c>
    </row>
    <row r="82" spans="1:15" x14ac:dyDescent="0.3">
      <c r="A82">
        <v>2018</v>
      </c>
      <c r="B82" s="7" t="s">
        <v>17</v>
      </c>
      <c r="C82" s="1" t="str">
        <f t="shared" si="8"/>
        <v>2018/4</v>
      </c>
      <c r="D82" s="1">
        <v>837043</v>
      </c>
      <c r="E82" s="1">
        <v>1048909</v>
      </c>
      <c r="F82" s="1">
        <v>609308</v>
      </c>
      <c r="G82" s="1"/>
      <c r="H82" s="1">
        <v>2579495</v>
      </c>
      <c r="I82" s="1">
        <v>1588164</v>
      </c>
      <c r="J82" s="1">
        <v>394755</v>
      </c>
      <c r="K82" s="1"/>
      <c r="L82" s="1">
        <f t="shared" si="6"/>
        <v>2495260</v>
      </c>
      <c r="M82" s="1">
        <f t="shared" si="7"/>
        <v>4562414</v>
      </c>
      <c r="N82" s="1"/>
      <c r="O82" s="1">
        <f t="shared" si="9"/>
        <v>7057674</v>
      </c>
    </row>
    <row r="83" spans="1:15" x14ac:dyDescent="0.3">
      <c r="A83">
        <v>2018</v>
      </c>
      <c r="B83" s="7" t="s">
        <v>16</v>
      </c>
      <c r="C83" s="1" t="str">
        <f t="shared" si="8"/>
        <v>2018/5</v>
      </c>
      <c r="D83" s="1">
        <v>620876</v>
      </c>
      <c r="E83" s="1">
        <v>853332</v>
      </c>
      <c r="F83" s="1">
        <v>414304</v>
      </c>
      <c r="G83" s="1"/>
      <c r="H83" s="1">
        <v>2452485</v>
      </c>
      <c r="I83" s="1">
        <v>1184496</v>
      </c>
      <c r="J83" s="1">
        <v>323933</v>
      </c>
      <c r="K83" s="1"/>
      <c r="L83" s="1">
        <f t="shared" si="6"/>
        <v>1888512</v>
      </c>
      <c r="M83" s="1">
        <f t="shared" si="7"/>
        <v>3960914</v>
      </c>
      <c r="N83" s="1"/>
      <c r="O83" s="1">
        <f t="shared" si="9"/>
        <v>5849426</v>
      </c>
    </row>
    <row r="84" spans="1:15" x14ac:dyDescent="0.3">
      <c r="A84">
        <v>2018</v>
      </c>
      <c r="B84" s="7" t="s">
        <v>15</v>
      </c>
      <c r="C84" s="1" t="str">
        <f t="shared" si="8"/>
        <v>2018/6</v>
      </c>
      <c r="D84" s="1">
        <v>576447</v>
      </c>
      <c r="E84" s="1">
        <v>1017566</v>
      </c>
      <c r="F84" s="1">
        <v>491020</v>
      </c>
      <c r="G84" s="1"/>
      <c r="H84" s="1">
        <v>2259731</v>
      </c>
      <c r="I84" s="1">
        <v>1157795</v>
      </c>
      <c r="J84" s="1">
        <v>316746</v>
      </c>
      <c r="K84" s="1"/>
      <c r="L84" s="1">
        <f t="shared" si="6"/>
        <v>2085033</v>
      </c>
      <c r="M84" s="1">
        <f t="shared" si="7"/>
        <v>3734272</v>
      </c>
      <c r="N84" s="1"/>
      <c r="O84" s="1">
        <f t="shared" si="9"/>
        <v>5819305</v>
      </c>
    </row>
    <row r="85" spans="1:15" x14ac:dyDescent="0.3">
      <c r="A85">
        <v>2018</v>
      </c>
      <c r="B85" s="7" t="s">
        <v>14</v>
      </c>
      <c r="C85" s="1" t="str">
        <f t="shared" si="8"/>
        <v>2018/7</v>
      </c>
      <c r="D85" s="1">
        <v>642396</v>
      </c>
      <c r="E85" s="1">
        <v>992600</v>
      </c>
      <c r="F85" s="1">
        <v>595719</v>
      </c>
      <c r="G85" s="1"/>
      <c r="H85" s="1">
        <v>2469037</v>
      </c>
      <c r="I85" s="1">
        <v>1053813</v>
      </c>
      <c r="J85" s="1">
        <v>330065</v>
      </c>
      <c r="K85" s="1"/>
      <c r="L85" s="1">
        <f t="shared" si="6"/>
        <v>2230715</v>
      </c>
      <c r="M85" s="1">
        <f t="shared" si="7"/>
        <v>3852915</v>
      </c>
      <c r="N85" s="1"/>
      <c r="O85" s="1">
        <f t="shared" si="9"/>
        <v>6083630</v>
      </c>
    </row>
    <row r="86" spans="1:15" x14ac:dyDescent="0.3">
      <c r="A86">
        <v>2018</v>
      </c>
      <c r="B86" s="7" t="s">
        <v>13</v>
      </c>
      <c r="C86" s="1" t="str">
        <f t="shared" si="8"/>
        <v>2018/8</v>
      </c>
      <c r="D86" s="1">
        <v>562453</v>
      </c>
      <c r="E86" s="1">
        <v>956043</v>
      </c>
      <c r="F86" s="1">
        <v>522298</v>
      </c>
      <c r="G86" s="1"/>
      <c r="H86" s="1">
        <v>2571561</v>
      </c>
      <c r="I86" s="1">
        <v>1154752</v>
      </c>
      <c r="J86" s="1">
        <v>294000</v>
      </c>
      <c r="K86" s="1"/>
      <c r="L86" s="1">
        <f t="shared" si="6"/>
        <v>2040794</v>
      </c>
      <c r="M86" s="1">
        <f t="shared" si="7"/>
        <v>4020313</v>
      </c>
      <c r="N86" s="1"/>
      <c r="O86" s="1">
        <f t="shared" si="9"/>
        <v>6061107</v>
      </c>
    </row>
    <row r="87" spans="1:15" x14ac:dyDescent="0.3">
      <c r="A87">
        <v>2018</v>
      </c>
      <c r="B87" s="7" t="s">
        <v>24</v>
      </c>
      <c r="C87" s="1" t="str">
        <f t="shared" si="8"/>
        <v>2018/9</v>
      </c>
      <c r="D87" s="1">
        <v>490213.75</v>
      </c>
      <c r="E87" s="1">
        <v>699385</v>
      </c>
      <c r="F87" s="1">
        <v>386658.75</v>
      </c>
      <c r="G87" s="1"/>
      <c r="H87" s="1">
        <v>1717683.75</v>
      </c>
      <c r="I87" s="1">
        <v>872760</v>
      </c>
      <c r="J87" s="1">
        <v>235411.25</v>
      </c>
      <c r="K87" s="1"/>
      <c r="L87" s="1">
        <f t="shared" si="6"/>
        <v>1576257.5</v>
      </c>
      <c r="M87" s="1">
        <f t="shared" si="7"/>
        <v>2825855</v>
      </c>
      <c r="N87" s="1"/>
      <c r="O87" s="1">
        <f t="shared" si="9"/>
        <v>4402112.5</v>
      </c>
    </row>
    <row r="88" spans="1:15" x14ac:dyDescent="0.3">
      <c r="A88">
        <v>2018</v>
      </c>
      <c r="B88" s="7" t="s">
        <v>23</v>
      </c>
      <c r="C88" s="1" t="str">
        <f t="shared" si="8"/>
        <v>2018/10</v>
      </c>
      <c r="D88" s="1">
        <v>345290</v>
      </c>
      <c r="E88" s="1">
        <v>552151.25</v>
      </c>
      <c r="F88" s="1">
        <v>278978.75</v>
      </c>
      <c r="G88" s="1"/>
      <c r="H88" s="1">
        <v>1343525</v>
      </c>
      <c r="I88" s="1">
        <v>687717.5</v>
      </c>
      <c r="J88" s="1">
        <v>215691.25</v>
      </c>
      <c r="K88" s="1"/>
      <c r="L88" s="1">
        <f t="shared" si="6"/>
        <v>1176420</v>
      </c>
      <c r="M88" s="1">
        <f t="shared" si="7"/>
        <v>2246933.75</v>
      </c>
      <c r="N88" s="1"/>
      <c r="O88" s="1">
        <f t="shared" si="9"/>
        <v>3423353.75</v>
      </c>
    </row>
    <row r="89" spans="1:15" x14ac:dyDescent="0.3">
      <c r="A89">
        <v>2018</v>
      </c>
      <c r="B89" s="7" t="s">
        <v>22</v>
      </c>
      <c r="C89" s="1" t="str">
        <f t="shared" si="8"/>
        <v>2018/11</v>
      </c>
      <c r="D89" s="1">
        <v>501727.5</v>
      </c>
      <c r="E89" s="1">
        <v>807850</v>
      </c>
      <c r="F89" s="1">
        <v>435927.5</v>
      </c>
      <c r="G89" s="1"/>
      <c r="H89" s="1">
        <v>1945085</v>
      </c>
      <c r="I89" s="1">
        <v>960361.25</v>
      </c>
      <c r="J89" s="1">
        <v>294950</v>
      </c>
      <c r="K89" s="1"/>
      <c r="L89" s="1">
        <f t="shared" si="6"/>
        <v>1745505</v>
      </c>
      <c r="M89" s="1">
        <f t="shared" si="7"/>
        <v>3200396.25</v>
      </c>
      <c r="N89" s="1"/>
      <c r="O89" s="1">
        <f t="shared" si="9"/>
        <v>4945901.25</v>
      </c>
    </row>
    <row r="90" spans="1:15" x14ac:dyDescent="0.3">
      <c r="A90">
        <v>2018</v>
      </c>
      <c r="B90" s="7" t="s">
        <v>21</v>
      </c>
      <c r="C90" s="1" t="str">
        <f t="shared" si="8"/>
        <v>2018/12</v>
      </c>
      <c r="D90" s="1">
        <v>686900</v>
      </c>
      <c r="E90" s="1">
        <v>1112910</v>
      </c>
      <c r="F90" s="1">
        <v>590797.5</v>
      </c>
      <c r="G90" s="1"/>
      <c r="H90" s="1">
        <v>2338736.25</v>
      </c>
      <c r="I90" s="1">
        <v>1146525</v>
      </c>
      <c r="J90" s="1">
        <v>349632.5</v>
      </c>
      <c r="K90" s="1"/>
      <c r="L90" s="1">
        <f t="shared" si="6"/>
        <v>2390607.5</v>
      </c>
      <c r="M90" s="1">
        <f t="shared" si="7"/>
        <v>3834893.75</v>
      </c>
      <c r="N90" s="1"/>
      <c r="O90" s="1">
        <f t="shared" si="9"/>
        <v>6225501.25</v>
      </c>
    </row>
    <row r="91" spans="1:15" x14ac:dyDescent="0.3">
      <c r="A91">
        <v>2019</v>
      </c>
      <c r="B91" s="7" t="s">
        <v>20</v>
      </c>
      <c r="C91" s="1" t="str">
        <f t="shared" si="8"/>
        <v>2019/1</v>
      </c>
      <c r="D91" s="1">
        <v>970968.75</v>
      </c>
      <c r="E91" s="1">
        <v>1449341.25</v>
      </c>
      <c r="F91" s="1">
        <v>719588.75</v>
      </c>
      <c r="G91" s="1"/>
      <c r="H91" s="1">
        <v>3545326.25</v>
      </c>
      <c r="I91" s="1">
        <v>1796843.75</v>
      </c>
      <c r="J91" s="1">
        <v>575370</v>
      </c>
      <c r="K91" s="1"/>
      <c r="L91" s="1">
        <f t="shared" si="6"/>
        <v>3139898.75</v>
      </c>
      <c r="M91" s="1">
        <f t="shared" si="7"/>
        <v>5917540</v>
      </c>
      <c r="N91" s="1"/>
      <c r="O91" s="1">
        <f t="shared" si="9"/>
        <v>9057438.75</v>
      </c>
    </row>
    <row r="92" spans="1:15" x14ac:dyDescent="0.3">
      <c r="A92">
        <v>2019</v>
      </c>
      <c r="B92" s="7" t="s">
        <v>19</v>
      </c>
      <c r="C92" s="1" t="str">
        <f t="shared" si="8"/>
        <v>2019/2</v>
      </c>
      <c r="D92" s="1">
        <v>636616.25</v>
      </c>
      <c r="E92" s="1">
        <v>1018710</v>
      </c>
      <c r="F92" s="1">
        <v>530858.75</v>
      </c>
      <c r="G92" s="1"/>
      <c r="H92" s="1">
        <v>2607391.25</v>
      </c>
      <c r="I92" s="1">
        <v>1284626.25</v>
      </c>
      <c r="J92" s="1">
        <v>350557.5</v>
      </c>
      <c r="K92" s="1"/>
      <c r="L92" s="1">
        <f t="shared" si="6"/>
        <v>2186185</v>
      </c>
      <c r="M92" s="1">
        <f t="shared" si="7"/>
        <v>4242575</v>
      </c>
      <c r="N92" s="1"/>
      <c r="O92" s="1">
        <f t="shared" si="9"/>
        <v>6428760</v>
      </c>
    </row>
    <row r="93" spans="1:15" x14ac:dyDescent="0.3">
      <c r="A93">
        <v>2019</v>
      </c>
      <c r="B93" s="7" t="s">
        <v>18</v>
      </c>
      <c r="C93" s="1" t="str">
        <f t="shared" si="8"/>
        <v>2019/3</v>
      </c>
      <c r="D93" s="1">
        <v>737125</v>
      </c>
      <c r="E93" s="1">
        <v>1202070</v>
      </c>
      <c r="F93" s="1">
        <v>632075</v>
      </c>
      <c r="G93" s="1"/>
      <c r="H93" s="1">
        <v>3040756.25</v>
      </c>
      <c r="I93" s="1">
        <v>1505291.25</v>
      </c>
      <c r="J93" s="1">
        <v>407202.5</v>
      </c>
      <c r="K93" s="1"/>
      <c r="L93" s="1">
        <f t="shared" si="6"/>
        <v>2571270</v>
      </c>
      <c r="M93" s="1">
        <f t="shared" si="7"/>
        <v>4953250</v>
      </c>
      <c r="N93" s="1"/>
      <c r="O93" s="1">
        <f t="shared" si="9"/>
        <v>7524520</v>
      </c>
    </row>
    <row r="94" spans="1:15" x14ac:dyDescent="0.3">
      <c r="A94">
        <v>2019</v>
      </c>
      <c r="B94" s="7" t="s">
        <v>17</v>
      </c>
      <c r="C94" s="1" t="str">
        <f t="shared" si="8"/>
        <v>2019/4</v>
      </c>
      <c r="D94" s="1">
        <v>703740</v>
      </c>
      <c r="E94" s="1">
        <v>1117466.25</v>
      </c>
      <c r="F94" s="1">
        <v>563887.5</v>
      </c>
      <c r="G94" s="1"/>
      <c r="H94" s="1">
        <v>2697213.75</v>
      </c>
      <c r="I94" s="1">
        <v>1183427.5</v>
      </c>
      <c r="J94" s="1">
        <v>372877.5</v>
      </c>
      <c r="K94" s="1"/>
      <c r="L94" s="1">
        <f t="shared" si="6"/>
        <v>2385093.75</v>
      </c>
      <c r="M94" s="1">
        <f t="shared" si="7"/>
        <v>4253518.75</v>
      </c>
      <c r="N94" s="1"/>
      <c r="O94" s="1">
        <f t="shared" si="9"/>
        <v>6638612.5</v>
      </c>
    </row>
    <row r="95" spans="1:15" x14ac:dyDescent="0.3">
      <c r="A95">
        <v>2019</v>
      </c>
      <c r="B95" s="7" t="s">
        <v>16</v>
      </c>
      <c r="C95" s="1" t="str">
        <f t="shared" si="8"/>
        <v>2019/5</v>
      </c>
      <c r="D95" s="1">
        <v>560910</v>
      </c>
      <c r="E95" s="1">
        <v>928283.75</v>
      </c>
      <c r="F95" s="1">
        <v>499152.5</v>
      </c>
      <c r="G95" s="1"/>
      <c r="H95" s="1">
        <v>2271675</v>
      </c>
      <c r="I95" s="1">
        <v>1020506.25</v>
      </c>
      <c r="J95" s="1">
        <v>319470</v>
      </c>
      <c r="K95" s="1"/>
      <c r="L95" s="1">
        <f t="shared" si="6"/>
        <v>1988346.25</v>
      </c>
      <c r="M95" s="1">
        <f t="shared" si="7"/>
        <v>3611651.25</v>
      </c>
      <c r="N95" s="1"/>
      <c r="O95" s="1">
        <f t="shared" si="9"/>
        <v>5599997.5</v>
      </c>
    </row>
    <row r="96" spans="1:15" x14ac:dyDescent="0.3">
      <c r="A96">
        <v>2019</v>
      </c>
      <c r="B96" s="7" t="s">
        <v>15</v>
      </c>
      <c r="C96" s="1" t="str">
        <f t="shared" si="8"/>
        <v>2019/6</v>
      </c>
      <c r="D96" s="1">
        <v>663482.5</v>
      </c>
      <c r="E96" s="1">
        <v>1072228.75</v>
      </c>
      <c r="F96" s="1">
        <v>555537.5</v>
      </c>
      <c r="G96" s="1"/>
      <c r="H96" s="1">
        <v>2230073.75</v>
      </c>
      <c r="I96" s="1">
        <v>1178570</v>
      </c>
      <c r="J96" s="1">
        <v>339135</v>
      </c>
      <c r="K96" s="1"/>
      <c r="L96" s="1">
        <f t="shared" si="6"/>
        <v>2291248.75</v>
      </c>
      <c r="M96" s="1">
        <f t="shared" si="7"/>
        <v>3747778.75</v>
      </c>
      <c r="N96" s="1"/>
      <c r="O96" s="1">
        <f t="shared" si="9"/>
        <v>6039027.5</v>
      </c>
    </row>
    <row r="97" spans="1:15" x14ac:dyDescent="0.3">
      <c r="A97">
        <v>2019</v>
      </c>
      <c r="B97" s="7" t="s">
        <v>14</v>
      </c>
      <c r="C97" s="1" t="str">
        <f t="shared" si="8"/>
        <v>2019/7</v>
      </c>
      <c r="D97" s="1">
        <v>622596.25</v>
      </c>
      <c r="E97" s="1">
        <v>988566.25</v>
      </c>
      <c r="F97" s="1">
        <v>493655</v>
      </c>
      <c r="G97" s="1"/>
      <c r="H97" s="1">
        <v>2222327.5</v>
      </c>
      <c r="I97" s="1">
        <v>1037078.75</v>
      </c>
      <c r="J97" s="1">
        <v>327353.75</v>
      </c>
      <c r="K97" s="1"/>
      <c r="L97" s="1">
        <f t="shared" si="6"/>
        <v>2104817.5</v>
      </c>
      <c r="M97" s="1">
        <f t="shared" si="7"/>
        <v>3586760</v>
      </c>
      <c r="N97" s="1"/>
      <c r="O97" s="1">
        <f t="shared" si="9"/>
        <v>5691577.5</v>
      </c>
    </row>
    <row r="98" spans="1:15" x14ac:dyDescent="0.3">
      <c r="A98">
        <v>2019</v>
      </c>
      <c r="B98" s="7" t="s">
        <v>13</v>
      </c>
      <c r="C98" s="1" t="str">
        <f t="shared" si="8"/>
        <v>2019/8</v>
      </c>
      <c r="D98" s="1">
        <v>549576.25</v>
      </c>
      <c r="E98" s="1">
        <v>883195</v>
      </c>
      <c r="F98" s="1">
        <v>496630</v>
      </c>
      <c r="G98" s="1"/>
      <c r="H98" s="1">
        <v>2272880</v>
      </c>
      <c r="I98" s="1">
        <v>1035813.75</v>
      </c>
      <c r="J98" s="1">
        <v>302185</v>
      </c>
      <c r="K98" s="1"/>
      <c r="L98" s="1">
        <f t="shared" si="6"/>
        <v>1929401.25</v>
      </c>
      <c r="M98" s="1">
        <f t="shared" si="7"/>
        <v>3610878.75</v>
      </c>
      <c r="N98" s="1"/>
      <c r="O98" s="1">
        <f t="shared" si="9"/>
        <v>5540280</v>
      </c>
    </row>
    <row r="99" spans="1:15" x14ac:dyDescent="0.3">
      <c r="A99">
        <v>2019</v>
      </c>
      <c r="B99" s="7" t="s">
        <v>24</v>
      </c>
      <c r="C99" s="1" t="str">
        <f t="shared" si="8"/>
        <v>2019/9</v>
      </c>
      <c r="D99" s="1">
        <v>464230</v>
      </c>
      <c r="E99" s="1">
        <v>686725</v>
      </c>
      <c r="F99" s="1">
        <v>351850</v>
      </c>
      <c r="G99" s="1"/>
      <c r="H99" s="1">
        <v>1725990</v>
      </c>
      <c r="I99" s="1">
        <v>856473.75</v>
      </c>
      <c r="J99" s="1">
        <v>233637.5</v>
      </c>
      <c r="K99" s="1"/>
      <c r="L99" s="1">
        <f t="shared" ref="L99:L134" si="10">SUM(D99:F99)</f>
        <v>1502805</v>
      </c>
      <c r="M99" s="1">
        <f t="shared" ref="M99:M134" si="11">SUM(H99:J99)</f>
        <v>2816101.25</v>
      </c>
      <c r="N99" s="1"/>
      <c r="O99" s="1">
        <f t="shared" si="9"/>
        <v>4318906.25</v>
      </c>
    </row>
    <row r="100" spans="1:15" x14ac:dyDescent="0.3">
      <c r="A100">
        <v>2019</v>
      </c>
      <c r="B100" s="7" t="s">
        <v>23</v>
      </c>
      <c r="C100" s="1" t="str">
        <f t="shared" si="8"/>
        <v>2019/10</v>
      </c>
      <c r="D100" s="1">
        <v>342488.75</v>
      </c>
      <c r="E100" s="1">
        <v>567045</v>
      </c>
      <c r="F100" s="1">
        <v>284502.5</v>
      </c>
      <c r="G100" s="1"/>
      <c r="H100" s="1">
        <v>1329520</v>
      </c>
      <c r="I100" s="1">
        <v>687717.5</v>
      </c>
      <c r="J100" s="1">
        <v>206385</v>
      </c>
      <c r="K100" s="1"/>
      <c r="L100" s="1">
        <f t="shared" si="10"/>
        <v>1194036.25</v>
      </c>
      <c r="M100" s="1">
        <f t="shared" si="11"/>
        <v>2223622.5</v>
      </c>
      <c r="N100" s="1"/>
      <c r="O100" s="1">
        <f t="shared" si="9"/>
        <v>3417658.75</v>
      </c>
    </row>
    <row r="101" spans="1:15" x14ac:dyDescent="0.3">
      <c r="A101">
        <v>2019</v>
      </c>
      <c r="B101" s="7" t="s">
        <v>22</v>
      </c>
      <c r="C101" s="1" t="str">
        <f t="shared" si="8"/>
        <v>2019/11</v>
      </c>
      <c r="D101" s="1">
        <v>466923.75</v>
      </c>
      <c r="E101" s="1">
        <v>742048.75</v>
      </c>
      <c r="F101" s="1">
        <v>424705</v>
      </c>
      <c r="G101" s="1"/>
      <c r="H101" s="1">
        <v>1738365</v>
      </c>
      <c r="I101" s="1">
        <v>968107.5</v>
      </c>
      <c r="J101" s="1">
        <v>275841.25</v>
      </c>
      <c r="K101" s="1"/>
      <c r="L101" s="1">
        <f t="shared" si="10"/>
        <v>1633677.5</v>
      </c>
      <c r="M101" s="1">
        <f t="shared" si="11"/>
        <v>2982313.75</v>
      </c>
      <c r="N101" s="1"/>
      <c r="O101" s="1">
        <f t="shared" si="9"/>
        <v>4615991.25</v>
      </c>
    </row>
    <row r="102" spans="1:15" x14ac:dyDescent="0.3">
      <c r="A102">
        <v>2019</v>
      </c>
      <c r="B102" s="7" t="s">
        <v>21</v>
      </c>
      <c r="C102" s="1" t="str">
        <f t="shared" si="8"/>
        <v>2019/12</v>
      </c>
      <c r="D102" s="1">
        <v>656900</v>
      </c>
      <c r="E102" s="1">
        <v>1035615</v>
      </c>
      <c r="F102" s="1">
        <v>505307.5</v>
      </c>
      <c r="G102" s="1"/>
      <c r="H102" s="1">
        <v>2216765</v>
      </c>
      <c r="I102" s="1">
        <v>1081091.25</v>
      </c>
      <c r="J102" s="1">
        <v>324555</v>
      </c>
      <c r="K102" s="1"/>
      <c r="L102" s="1">
        <f t="shared" si="10"/>
        <v>2197822.5</v>
      </c>
      <c r="M102" s="1">
        <f t="shared" si="11"/>
        <v>3622411.25</v>
      </c>
      <c r="N102" s="1"/>
      <c r="O102" s="1">
        <f t="shared" si="9"/>
        <v>5820233.75</v>
      </c>
    </row>
    <row r="103" spans="1:15" x14ac:dyDescent="0.3">
      <c r="A103">
        <v>2020</v>
      </c>
      <c r="B103" s="7" t="s">
        <v>20</v>
      </c>
      <c r="C103" s="1" t="str">
        <f t="shared" si="8"/>
        <v>2020/1</v>
      </c>
      <c r="D103" s="1">
        <v>859873.75</v>
      </c>
      <c r="E103" s="1">
        <v>1328498.75</v>
      </c>
      <c r="F103" s="1">
        <v>726858.75</v>
      </c>
      <c r="G103" s="1"/>
      <c r="H103" s="1">
        <v>3555006.25</v>
      </c>
      <c r="I103" s="1">
        <v>1676637.5</v>
      </c>
      <c r="J103" s="1">
        <v>520322.5</v>
      </c>
      <c r="K103" s="1"/>
      <c r="L103" s="1">
        <f t="shared" si="10"/>
        <v>2915231.25</v>
      </c>
      <c r="M103" s="1">
        <f t="shared" si="11"/>
        <v>5751966.25</v>
      </c>
      <c r="N103" s="1"/>
      <c r="O103" s="1">
        <f t="shared" si="9"/>
        <v>8667197.5</v>
      </c>
    </row>
    <row r="104" spans="1:15" x14ac:dyDescent="0.3">
      <c r="A104">
        <v>2020</v>
      </c>
      <c r="B104" s="7" t="s">
        <v>19</v>
      </c>
      <c r="C104" s="1" t="str">
        <f t="shared" si="8"/>
        <v>2020/2</v>
      </c>
      <c r="D104" s="1">
        <v>592836.25</v>
      </c>
      <c r="E104" s="1">
        <v>1015597.5</v>
      </c>
      <c r="F104" s="1">
        <v>524542.5</v>
      </c>
      <c r="G104" s="1"/>
      <c r="H104" s="1">
        <v>2522776.25</v>
      </c>
      <c r="I104" s="1">
        <v>1273026.25</v>
      </c>
      <c r="J104" s="1">
        <v>336111.25</v>
      </c>
      <c r="K104" s="1"/>
      <c r="L104" s="1">
        <f t="shared" si="10"/>
        <v>2132976.25</v>
      </c>
      <c r="M104" s="1">
        <f t="shared" si="11"/>
        <v>4131913.75</v>
      </c>
      <c r="N104" s="1"/>
      <c r="O104" s="1">
        <f t="shared" si="9"/>
        <v>6264890</v>
      </c>
    </row>
    <row r="105" spans="1:15" x14ac:dyDescent="0.3">
      <c r="A105">
        <v>2020</v>
      </c>
      <c r="B105" s="7" t="s">
        <v>18</v>
      </c>
      <c r="C105" s="1" t="str">
        <f t="shared" si="8"/>
        <v>2020/3</v>
      </c>
      <c r="D105" s="1">
        <v>675343.75</v>
      </c>
      <c r="E105" s="1">
        <v>1121762.5</v>
      </c>
      <c r="F105" s="1">
        <v>601687.5</v>
      </c>
      <c r="G105" s="1"/>
      <c r="H105" s="1">
        <v>2826266.25</v>
      </c>
      <c r="I105" s="1">
        <v>1430260</v>
      </c>
      <c r="J105" s="1">
        <v>417223.75</v>
      </c>
      <c r="K105" s="1"/>
      <c r="L105" s="1">
        <f t="shared" si="10"/>
        <v>2398793.75</v>
      </c>
      <c r="M105" s="1">
        <f t="shared" si="11"/>
        <v>4673750</v>
      </c>
      <c r="N105" s="1"/>
      <c r="O105" s="1">
        <f t="shared" si="9"/>
        <v>7072543.75</v>
      </c>
    </row>
    <row r="106" spans="1:15" x14ac:dyDescent="0.3">
      <c r="A106">
        <v>2020</v>
      </c>
      <c r="B106" s="7" t="s">
        <v>17</v>
      </c>
      <c r="C106" s="1" t="str">
        <f t="shared" si="8"/>
        <v>2020/4</v>
      </c>
      <c r="D106" s="1">
        <v>634370</v>
      </c>
      <c r="E106" s="1">
        <v>1142192.5</v>
      </c>
      <c r="F106" s="1">
        <v>570451.25</v>
      </c>
      <c r="G106" s="1"/>
      <c r="H106" s="1">
        <v>2520261.25</v>
      </c>
      <c r="I106" s="1">
        <v>1158410</v>
      </c>
      <c r="J106" s="1">
        <v>368807.5</v>
      </c>
      <c r="K106" s="1"/>
      <c r="L106" s="1">
        <f t="shared" si="10"/>
        <v>2347013.75</v>
      </c>
      <c r="M106" s="1">
        <f t="shared" si="11"/>
        <v>4047478.75</v>
      </c>
      <c r="N106" s="1"/>
      <c r="O106" s="1">
        <f t="shared" si="9"/>
        <v>6394492.5</v>
      </c>
    </row>
    <row r="107" spans="1:15" x14ac:dyDescent="0.3">
      <c r="A107">
        <v>2020</v>
      </c>
      <c r="B107" s="7" t="s">
        <v>16</v>
      </c>
      <c r="C107" s="1" t="str">
        <f t="shared" si="8"/>
        <v>2020/5</v>
      </c>
      <c r="D107" s="1">
        <v>558897.5</v>
      </c>
      <c r="E107" s="1">
        <v>927767.5</v>
      </c>
      <c r="F107" s="1">
        <v>481597.5</v>
      </c>
      <c r="G107" s="1"/>
      <c r="H107" s="1">
        <v>2210111.25</v>
      </c>
      <c r="I107" s="1">
        <v>1105548.75</v>
      </c>
      <c r="J107" s="1">
        <v>324517.5</v>
      </c>
      <c r="K107" s="1"/>
      <c r="L107" s="1">
        <f t="shared" si="10"/>
        <v>1968262.5</v>
      </c>
      <c r="M107" s="1">
        <f t="shared" si="11"/>
        <v>3640177.5</v>
      </c>
      <c r="N107" s="1"/>
      <c r="O107" s="1">
        <f t="shared" si="9"/>
        <v>5608440</v>
      </c>
    </row>
    <row r="108" spans="1:15" x14ac:dyDescent="0.3">
      <c r="A108">
        <v>2020</v>
      </c>
      <c r="B108" s="7" t="s">
        <v>15</v>
      </c>
      <c r="C108" s="1" t="str">
        <f t="shared" si="8"/>
        <v>2020/6</v>
      </c>
      <c r="D108" s="1">
        <v>613357.5</v>
      </c>
      <c r="E108" s="1">
        <v>935686.25</v>
      </c>
      <c r="F108" s="1">
        <v>527693.75</v>
      </c>
      <c r="G108" s="1"/>
      <c r="H108" s="1">
        <v>2143281.25</v>
      </c>
      <c r="I108" s="1">
        <v>1107258.75</v>
      </c>
      <c r="J108" s="1">
        <v>341686.25</v>
      </c>
      <c r="K108" s="1"/>
      <c r="L108" s="1">
        <f t="shared" si="10"/>
        <v>2076737.5</v>
      </c>
      <c r="M108" s="1">
        <f t="shared" si="11"/>
        <v>3592226.25</v>
      </c>
      <c r="N108" s="1"/>
      <c r="O108" s="1">
        <f t="shared" si="9"/>
        <v>5668963.75</v>
      </c>
    </row>
    <row r="109" spans="1:15" x14ac:dyDescent="0.3">
      <c r="A109">
        <v>2020</v>
      </c>
      <c r="B109" s="7" t="s">
        <v>14</v>
      </c>
      <c r="C109" s="1" t="str">
        <f t="shared" si="8"/>
        <v>2020/7</v>
      </c>
      <c r="D109" s="1">
        <v>582478.75</v>
      </c>
      <c r="E109" s="1">
        <v>958965</v>
      </c>
      <c r="F109" s="1">
        <v>478503.75</v>
      </c>
      <c r="G109" s="1"/>
      <c r="H109" s="1">
        <v>2029515</v>
      </c>
      <c r="I109" s="1">
        <v>1045011.25</v>
      </c>
      <c r="J109" s="1">
        <v>318462.5</v>
      </c>
      <c r="K109" s="1"/>
      <c r="L109" s="1">
        <f t="shared" si="10"/>
        <v>2019947.5</v>
      </c>
      <c r="M109" s="1">
        <f t="shared" si="11"/>
        <v>3392988.75</v>
      </c>
      <c r="N109" s="1"/>
      <c r="O109" s="1">
        <f t="shared" si="9"/>
        <v>5412936.25</v>
      </c>
    </row>
    <row r="110" spans="1:15" x14ac:dyDescent="0.3">
      <c r="A110">
        <v>2020</v>
      </c>
      <c r="B110" s="7" t="s">
        <v>13</v>
      </c>
      <c r="C110" s="1" t="str">
        <f t="shared" si="8"/>
        <v>2020/8</v>
      </c>
      <c r="D110" s="1">
        <v>565645</v>
      </c>
      <c r="E110" s="1">
        <v>880030</v>
      </c>
      <c r="F110" s="1">
        <v>449670</v>
      </c>
      <c r="G110" s="1"/>
      <c r="H110" s="1">
        <v>2031826.25</v>
      </c>
      <c r="I110" s="1">
        <v>1031028.75</v>
      </c>
      <c r="J110" s="1">
        <v>304223.75</v>
      </c>
      <c r="K110" s="1"/>
      <c r="L110" s="1">
        <f t="shared" si="10"/>
        <v>1895345</v>
      </c>
      <c r="M110" s="1">
        <f t="shared" si="11"/>
        <v>3367078.75</v>
      </c>
      <c r="N110" s="1"/>
      <c r="O110" s="1">
        <f t="shared" si="9"/>
        <v>5262423.75</v>
      </c>
    </row>
    <row r="111" spans="1:15" x14ac:dyDescent="0.3">
      <c r="A111">
        <v>2020</v>
      </c>
      <c r="B111" s="7" t="s">
        <v>24</v>
      </c>
      <c r="C111" s="1" t="str">
        <f t="shared" si="8"/>
        <v>2020/9</v>
      </c>
      <c r="D111" s="1">
        <v>584632.5</v>
      </c>
      <c r="E111" s="1">
        <v>853846.25</v>
      </c>
      <c r="F111" s="1">
        <v>432507.5</v>
      </c>
      <c r="G111" s="1"/>
      <c r="H111" s="1">
        <v>1918911.25</v>
      </c>
      <c r="I111" s="1">
        <v>1120668.75</v>
      </c>
      <c r="J111" s="1">
        <v>292351.25</v>
      </c>
      <c r="K111" s="1"/>
      <c r="L111" s="1">
        <f t="shared" si="10"/>
        <v>1870986.25</v>
      </c>
      <c r="M111" s="1">
        <f t="shared" si="11"/>
        <v>3331931.25</v>
      </c>
      <c r="N111" s="1"/>
      <c r="O111" s="1">
        <f t="shared" si="9"/>
        <v>5202917.5</v>
      </c>
    </row>
    <row r="112" spans="1:15" x14ac:dyDescent="0.3">
      <c r="A112">
        <v>2020</v>
      </c>
      <c r="B112" s="7" t="s">
        <v>23</v>
      </c>
      <c r="C112" s="1" t="str">
        <f t="shared" si="8"/>
        <v>2020/10</v>
      </c>
      <c r="D112" s="1">
        <v>489260</v>
      </c>
      <c r="E112" s="1">
        <v>590943.75</v>
      </c>
      <c r="F112" s="1">
        <v>311918.75</v>
      </c>
      <c r="G112" s="1"/>
      <c r="H112" s="1">
        <v>1418200</v>
      </c>
      <c r="I112" s="1">
        <v>783720</v>
      </c>
      <c r="J112" s="1">
        <v>258033.75</v>
      </c>
      <c r="K112" s="1"/>
      <c r="L112" s="1">
        <f t="shared" si="10"/>
        <v>1392122.5</v>
      </c>
      <c r="M112" s="1">
        <f t="shared" si="11"/>
        <v>2459953.75</v>
      </c>
      <c r="N112" s="1"/>
      <c r="O112" s="1">
        <f t="shared" si="9"/>
        <v>3852076.25</v>
      </c>
    </row>
    <row r="113" spans="1:15" x14ac:dyDescent="0.3">
      <c r="A113">
        <v>2020</v>
      </c>
      <c r="B113" s="7" t="s">
        <v>22</v>
      </c>
      <c r="C113" s="1" t="str">
        <f t="shared" si="8"/>
        <v>2020/11</v>
      </c>
      <c r="D113" s="1">
        <v>594386.25</v>
      </c>
      <c r="E113" s="1">
        <v>961658.75</v>
      </c>
      <c r="F113" s="1">
        <v>522307.5</v>
      </c>
      <c r="G113" s="1"/>
      <c r="H113" s="1">
        <v>1964941.25</v>
      </c>
      <c r="I113" s="1">
        <v>1154240</v>
      </c>
      <c r="J113" s="1">
        <v>251651.25</v>
      </c>
      <c r="K113" s="1"/>
      <c r="L113" s="1">
        <f t="shared" si="10"/>
        <v>2078352.5</v>
      </c>
      <c r="M113" s="1">
        <f t="shared" si="11"/>
        <v>3370832.5</v>
      </c>
      <c r="N113" s="1"/>
      <c r="O113" s="1">
        <f t="shared" si="9"/>
        <v>5449185</v>
      </c>
    </row>
    <row r="114" spans="1:15" x14ac:dyDescent="0.3">
      <c r="A114">
        <v>2020</v>
      </c>
      <c r="B114" s="7" t="s">
        <v>21</v>
      </c>
      <c r="C114" s="1" t="str">
        <f t="shared" si="8"/>
        <v>2020/12</v>
      </c>
      <c r="D114" s="1">
        <v>836180</v>
      </c>
      <c r="E114" s="1">
        <v>1463406.25</v>
      </c>
      <c r="F114" s="1">
        <v>678797.5</v>
      </c>
      <c r="G114" s="1"/>
      <c r="H114" s="1">
        <v>2416025</v>
      </c>
      <c r="I114" s="1">
        <v>1246563.75</v>
      </c>
      <c r="J114" s="1">
        <v>370236.25</v>
      </c>
      <c r="K114" s="1"/>
      <c r="L114" s="1">
        <f t="shared" si="10"/>
        <v>2978383.75</v>
      </c>
      <c r="M114" s="1">
        <f t="shared" si="11"/>
        <v>4032825</v>
      </c>
      <c r="N114" s="1"/>
      <c r="O114" s="1">
        <f t="shared" si="9"/>
        <v>7011208.75</v>
      </c>
    </row>
    <row r="115" spans="1:15" x14ac:dyDescent="0.3">
      <c r="A115">
        <v>2021</v>
      </c>
      <c r="B115" s="7" t="s">
        <v>20</v>
      </c>
      <c r="C115" s="1" t="str">
        <f t="shared" si="8"/>
        <v>2021/1</v>
      </c>
      <c r="D115" s="1">
        <v>931113.75</v>
      </c>
      <c r="E115" s="1">
        <v>1668266.25</v>
      </c>
      <c r="F115" s="1">
        <v>810441.25</v>
      </c>
      <c r="G115" s="1"/>
      <c r="H115" s="1">
        <v>4129711.25</v>
      </c>
      <c r="I115" s="1">
        <v>2241737.5</v>
      </c>
      <c r="J115" s="1">
        <v>640085</v>
      </c>
      <c r="K115" s="1"/>
      <c r="L115" s="1">
        <f t="shared" si="10"/>
        <v>3409821.25</v>
      </c>
      <c r="M115" s="1">
        <f t="shared" si="11"/>
        <v>7011533.75</v>
      </c>
      <c r="N115" s="1"/>
      <c r="O115" s="1">
        <f t="shared" si="9"/>
        <v>10421355</v>
      </c>
    </row>
    <row r="116" spans="1:15" x14ac:dyDescent="0.3">
      <c r="A116">
        <v>2021</v>
      </c>
      <c r="B116" s="7" t="s">
        <v>19</v>
      </c>
      <c r="C116" s="1" t="str">
        <f t="shared" si="8"/>
        <v>2021/2</v>
      </c>
      <c r="D116" s="1">
        <v>667621.25</v>
      </c>
      <c r="E116" s="1">
        <v>1118840</v>
      </c>
      <c r="F116" s="1">
        <v>606958.75</v>
      </c>
      <c r="G116" s="1"/>
      <c r="H116" s="1">
        <v>3114950</v>
      </c>
      <c r="I116" s="1">
        <v>1534818.75</v>
      </c>
      <c r="J116" s="1">
        <v>392438.75</v>
      </c>
      <c r="K116" s="1"/>
      <c r="L116" s="1">
        <f t="shared" si="10"/>
        <v>2393420</v>
      </c>
      <c r="M116" s="1">
        <f t="shared" si="11"/>
        <v>5042207.5</v>
      </c>
      <c r="N116" s="1"/>
      <c r="O116" s="1">
        <f t="shared" si="9"/>
        <v>7435627.5</v>
      </c>
    </row>
    <row r="117" spans="1:15" x14ac:dyDescent="0.3">
      <c r="A117">
        <v>2021</v>
      </c>
      <c r="B117" s="7" t="s">
        <v>18</v>
      </c>
      <c r="C117" s="1" t="str">
        <f t="shared" si="8"/>
        <v>2021/3</v>
      </c>
      <c r="D117" s="1">
        <v>851983.75</v>
      </c>
      <c r="E117" s="1">
        <v>1516437.5</v>
      </c>
      <c r="F117" s="1">
        <v>844311.25</v>
      </c>
      <c r="G117" s="1"/>
      <c r="H117" s="1">
        <v>3563527.5</v>
      </c>
      <c r="I117" s="1">
        <v>1531671.25</v>
      </c>
      <c r="J117" s="1">
        <v>474806.25</v>
      </c>
      <c r="K117" s="1"/>
      <c r="L117" s="1">
        <f t="shared" si="10"/>
        <v>3212732.5</v>
      </c>
      <c r="M117" s="1">
        <f t="shared" si="11"/>
        <v>5570005</v>
      </c>
      <c r="N117" s="1"/>
      <c r="O117" s="1">
        <f t="shared" si="9"/>
        <v>8782737.5</v>
      </c>
    </row>
    <row r="118" spans="1:15" x14ac:dyDescent="0.3">
      <c r="A118">
        <v>2021</v>
      </c>
      <c r="B118" s="7" t="s">
        <v>17</v>
      </c>
      <c r="C118" s="1" t="str">
        <f t="shared" si="8"/>
        <v>2021/4</v>
      </c>
      <c r="D118" s="1">
        <v>781146.25</v>
      </c>
      <c r="E118" s="1">
        <v>1157425</v>
      </c>
      <c r="F118" s="1">
        <v>781547.5</v>
      </c>
      <c r="G118" s="1"/>
      <c r="H118" s="1">
        <v>3109006.25</v>
      </c>
      <c r="I118" s="1">
        <v>1340161.25</v>
      </c>
      <c r="J118" s="1">
        <v>413936.25</v>
      </c>
      <c r="K118" s="1"/>
      <c r="L118" s="1">
        <f t="shared" si="10"/>
        <v>2720118.75</v>
      </c>
      <c r="M118" s="1">
        <f t="shared" si="11"/>
        <v>4863103.75</v>
      </c>
      <c r="N118" s="1"/>
      <c r="O118" s="1">
        <f t="shared" si="9"/>
        <v>7583222.5</v>
      </c>
    </row>
    <row r="119" spans="1:15" x14ac:dyDescent="0.3">
      <c r="A119">
        <v>2021</v>
      </c>
      <c r="B119" s="7" t="s">
        <v>16</v>
      </c>
      <c r="C119" s="1" t="str">
        <f t="shared" si="8"/>
        <v>2021/5</v>
      </c>
      <c r="D119" s="1">
        <v>705992.5</v>
      </c>
      <c r="E119" s="1">
        <v>925420</v>
      </c>
      <c r="F119" s="1">
        <v>651311.25</v>
      </c>
      <c r="G119" s="1"/>
      <c r="H119" s="1">
        <v>2652462.5</v>
      </c>
      <c r="I119" s="1">
        <v>1406386.25</v>
      </c>
      <c r="J119" s="1">
        <v>423201.25</v>
      </c>
      <c r="K119" s="1"/>
      <c r="L119" s="1">
        <f t="shared" si="10"/>
        <v>2282723.75</v>
      </c>
      <c r="M119" s="1">
        <f t="shared" si="11"/>
        <v>4482050</v>
      </c>
      <c r="N119" s="1"/>
      <c r="O119" s="1">
        <f t="shared" si="9"/>
        <v>6764773.75</v>
      </c>
    </row>
    <row r="120" spans="1:15" x14ac:dyDescent="0.3">
      <c r="A120">
        <v>2021</v>
      </c>
      <c r="B120" s="7" t="s">
        <v>15</v>
      </c>
      <c r="C120" s="1" t="str">
        <f t="shared" si="8"/>
        <v>2021/6</v>
      </c>
      <c r="D120" s="1">
        <v>755608.75</v>
      </c>
      <c r="E120" s="1">
        <v>1111043.75</v>
      </c>
      <c r="F120" s="1">
        <v>578923.75</v>
      </c>
      <c r="G120" s="1"/>
      <c r="H120" s="1">
        <v>2455880</v>
      </c>
      <c r="I120" s="1">
        <v>1469283.75</v>
      </c>
      <c r="J120" s="1">
        <v>414090</v>
      </c>
      <c r="K120" s="1"/>
      <c r="L120" s="1">
        <f t="shared" si="10"/>
        <v>2445576.25</v>
      </c>
      <c r="M120" s="1">
        <f t="shared" si="11"/>
        <v>4339253.75</v>
      </c>
      <c r="N120" s="1"/>
      <c r="O120" s="1">
        <f t="shared" si="9"/>
        <v>6784830</v>
      </c>
    </row>
    <row r="121" spans="1:15" x14ac:dyDescent="0.3">
      <c r="A121">
        <v>2021</v>
      </c>
      <c r="B121" s="7" t="s">
        <v>14</v>
      </c>
      <c r="C121" s="1" t="str">
        <f t="shared" si="8"/>
        <v>2021/7</v>
      </c>
      <c r="D121" s="1">
        <v>642392.5</v>
      </c>
      <c r="E121" s="1">
        <v>1128138.75</v>
      </c>
      <c r="F121" s="1">
        <v>525617.5</v>
      </c>
      <c r="G121" s="1"/>
      <c r="H121" s="1">
        <v>2557626.25</v>
      </c>
      <c r="I121" s="1">
        <v>1314800</v>
      </c>
      <c r="J121" s="1">
        <v>345962.5</v>
      </c>
      <c r="K121" s="1"/>
      <c r="L121" s="1">
        <f t="shared" si="10"/>
        <v>2296148.75</v>
      </c>
      <c r="M121" s="1">
        <f t="shared" si="11"/>
        <v>4218388.75</v>
      </c>
      <c r="N121" s="1"/>
      <c r="O121" s="1">
        <f t="shared" si="9"/>
        <v>6514537.5</v>
      </c>
    </row>
    <row r="122" spans="1:15" x14ac:dyDescent="0.3">
      <c r="A122">
        <v>2021</v>
      </c>
      <c r="B122" s="7" t="s">
        <v>13</v>
      </c>
      <c r="C122" s="1" t="str">
        <f t="shared" si="8"/>
        <v>2021/8</v>
      </c>
      <c r="D122" s="1">
        <v>661198.75</v>
      </c>
      <c r="E122" s="1">
        <v>1091141.25</v>
      </c>
      <c r="F122" s="1">
        <v>616660</v>
      </c>
      <c r="G122" s="1"/>
      <c r="H122" s="1">
        <v>2514825</v>
      </c>
      <c r="I122" s="1">
        <v>1257326.25</v>
      </c>
      <c r="J122" s="1">
        <v>366691.25</v>
      </c>
      <c r="K122" s="1"/>
      <c r="L122" s="1">
        <f t="shared" si="10"/>
        <v>2369000</v>
      </c>
      <c r="M122" s="1">
        <f t="shared" si="11"/>
        <v>4138842.5</v>
      </c>
      <c r="N122" s="1"/>
      <c r="O122" s="1">
        <f t="shared" si="9"/>
        <v>6507842.5</v>
      </c>
    </row>
    <row r="123" spans="1:15" x14ac:dyDescent="0.3">
      <c r="A123">
        <v>2021</v>
      </c>
      <c r="B123" s="7" t="s">
        <v>24</v>
      </c>
      <c r="C123" s="1" t="str">
        <f t="shared" si="8"/>
        <v>2021/9</v>
      </c>
      <c r="D123" s="1">
        <v>661527.5</v>
      </c>
      <c r="E123" s="1">
        <v>964982.5</v>
      </c>
      <c r="F123" s="1">
        <v>617716.25</v>
      </c>
      <c r="G123" s="1"/>
      <c r="H123" s="1">
        <v>2753633.75</v>
      </c>
      <c r="I123" s="1">
        <v>1245425</v>
      </c>
      <c r="J123" s="1">
        <v>353677.5</v>
      </c>
      <c r="K123" s="1"/>
      <c r="L123" s="1">
        <f t="shared" si="10"/>
        <v>2244226.25</v>
      </c>
      <c r="M123" s="1">
        <f t="shared" si="11"/>
        <v>4352736.25</v>
      </c>
      <c r="N123" s="1"/>
      <c r="O123" s="1">
        <f t="shared" si="9"/>
        <v>6596962.5</v>
      </c>
    </row>
    <row r="124" spans="1:15" x14ac:dyDescent="0.3">
      <c r="A124">
        <v>2021</v>
      </c>
      <c r="B124" s="7" t="s">
        <v>23</v>
      </c>
      <c r="C124" s="1" t="str">
        <f t="shared" si="8"/>
        <v>2021/10</v>
      </c>
      <c r="D124" s="1">
        <v>476158.75</v>
      </c>
      <c r="E124" s="1">
        <v>648180</v>
      </c>
      <c r="F124" s="1">
        <v>514186.25</v>
      </c>
      <c r="G124" s="1"/>
      <c r="H124" s="1">
        <v>1872205</v>
      </c>
      <c r="I124" s="1">
        <v>939696.25</v>
      </c>
      <c r="J124" s="1">
        <v>264370</v>
      </c>
      <c r="K124" s="1"/>
      <c r="L124" s="1">
        <f t="shared" si="10"/>
        <v>1638525</v>
      </c>
      <c r="M124" s="1">
        <f t="shared" si="11"/>
        <v>3076271.25</v>
      </c>
      <c r="N124" s="1"/>
      <c r="O124" s="1">
        <f t="shared" si="9"/>
        <v>4714796.25</v>
      </c>
    </row>
    <row r="125" spans="1:15" x14ac:dyDescent="0.3">
      <c r="A125">
        <v>2021</v>
      </c>
      <c r="B125" s="7" t="s">
        <v>22</v>
      </c>
      <c r="C125" s="1" t="str">
        <f t="shared" si="8"/>
        <v>2021/11</v>
      </c>
      <c r="D125" s="1">
        <v>926900</v>
      </c>
      <c r="E125" s="1">
        <v>1148808.75</v>
      </c>
      <c r="F125" s="1">
        <v>452026.25</v>
      </c>
      <c r="G125" s="1"/>
      <c r="H125" s="1">
        <v>3092681.25</v>
      </c>
      <c r="I125" s="1">
        <v>958632.5</v>
      </c>
      <c r="J125" s="1">
        <v>522416.25</v>
      </c>
      <c r="K125" s="1"/>
      <c r="L125" s="1">
        <f t="shared" si="10"/>
        <v>2527735</v>
      </c>
      <c r="M125" s="1">
        <f t="shared" si="11"/>
        <v>4573730</v>
      </c>
      <c r="N125" s="1"/>
      <c r="O125" s="1">
        <f t="shared" si="9"/>
        <v>7101465</v>
      </c>
    </row>
    <row r="126" spans="1:15" x14ac:dyDescent="0.3">
      <c r="A126">
        <v>2021</v>
      </c>
      <c r="B126" s="7" t="s">
        <v>21</v>
      </c>
      <c r="C126" s="1" t="str">
        <f t="shared" si="8"/>
        <v>2021/12</v>
      </c>
      <c r="D126" s="1">
        <v>1067458.75</v>
      </c>
      <c r="E126" s="1">
        <v>1995276.25</v>
      </c>
      <c r="F126" s="1">
        <v>654175</v>
      </c>
      <c r="G126" s="1"/>
      <c r="H126" s="1">
        <v>4147626.25</v>
      </c>
      <c r="I126" s="1">
        <v>1360141.25</v>
      </c>
      <c r="J126" s="1">
        <v>409532.5</v>
      </c>
      <c r="K126" s="1"/>
      <c r="L126" s="1">
        <f t="shared" si="10"/>
        <v>3716910</v>
      </c>
      <c r="M126" s="1">
        <f t="shared" si="11"/>
        <v>5917300</v>
      </c>
      <c r="N126" s="1"/>
      <c r="O126" s="1">
        <f t="shared" si="9"/>
        <v>9634210</v>
      </c>
    </row>
    <row r="127" spans="1:15" x14ac:dyDescent="0.3">
      <c r="A127">
        <v>2022</v>
      </c>
      <c r="B127" s="7" t="s">
        <v>20</v>
      </c>
      <c r="C127" s="1" t="str">
        <f t="shared" si="8"/>
        <v>2022/1</v>
      </c>
      <c r="D127" s="1">
        <v>1383825</v>
      </c>
      <c r="E127" s="1">
        <v>1534062.5</v>
      </c>
      <c r="F127" s="1">
        <v>1277525</v>
      </c>
      <c r="G127" s="1"/>
      <c r="H127" s="1">
        <v>4816998.75</v>
      </c>
      <c r="I127" s="1">
        <v>3172781.25</v>
      </c>
      <c r="J127" s="1">
        <v>900531.25</v>
      </c>
      <c r="K127" s="1"/>
      <c r="L127" s="1">
        <f t="shared" si="10"/>
        <v>4195412.5</v>
      </c>
      <c r="M127" s="1">
        <f t="shared" si="11"/>
        <v>8890311.25</v>
      </c>
      <c r="N127" s="1"/>
      <c r="O127" s="1">
        <f t="shared" si="9"/>
        <v>13085723.75</v>
      </c>
    </row>
    <row r="128" spans="1:15" x14ac:dyDescent="0.3">
      <c r="A128">
        <v>2022</v>
      </c>
      <c r="B128" s="7" t="s">
        <v>19</v>
      </c>
      <c r="C128" s="1" t="str">
        <f t="shared" si="8"/>
        <v>2022/2</v>
      </c>
      <c r="D128" s="1">
        <v>851633.75</v>
      </c>
      <c r="E128" s="1">
        <v>1406976.25</v>
      </c>
      <c r="F128" s="1">
        <v>550056.25</v>
      </c>
      <c r="G128" s="1"/>
      <c r="H128" s="1">
        <v>4469328.75</v>
      </c>
      <c r="I128" s="1">
        <v>2147323.75</v>
      </c>
      <c r="J128" s="1">
        <v>432771.25</v>
      </c>
      <c r="K128" s="1"/>
      <c r="L128" s="1">
        <f t="shared" si="10"/>
        <v>2808666.25</v>
      </c>
      <c r="M128" s="1">
        <f t="shared" si="11"/>
        <v>7049423.75</v>
      </c>
      <c r="N128" s="1"/>
      <c r="O128" s="1">
        <f t="shared" si="9"/>
        <v>9858090</v>
      </c>
    </row>
    <row r="129" spans="1:15" x14ac:dyDescent="0.3">
      <c r="A129">
        <v>2022</v>
      </c>
      <c r="B129" s="7" t="s">
        <v>18</v>
      </c>
      <c r="C129" s="1" t="str">
        <f t="shared" si="8"/>
        <v>2022/3</v>
      </c>
      <c r="D129" s="1">
        <v>1283345</v>
      </c>
      <c r="E129" s="1">
        <v>1557686.25</v>
      </c>
      <c r="F129" s="1">
        <v>1078461.25</v>
      </c>
      <c r="G129" s="1"/>
      <c r="H129" s="1">
        <v>4781028.75</v>
      </c>
      <c r="I129" s="1">
        <v>2513170</v>
      </c>
      <c r="J129" s="1">
        <v>510393.75</v>
      </c>
      <c r="K129" s="1"/>
      <c r="L129" s="1">
        <f t="shared" si="10"/>
        <v>3919492.5</v>
      </c>
      <c r="M129" s="1">
        <f t="shared" si="11"/>
        <v>7804592.5</v>
      </c>
      <c r="N129" s="1"/>
      <c r="O129" s="1">
        <f t="shared" si="9"/>
        <v>11724085</v>
      </c>
    </row>
    <row r="130" spans="1:15" x14ac:dyDescent="0.3">
      <c r="A130">
        <v>2022</v>
      </c>
      <c r="B130" s="7" t="s">
        <v>17</v>
      </c>
      <c r="C130" s="1" t="str">
        <f t="shared" si="8"/>
        <v>2022/4</v>
      </c>
      <c r="D130" s="1">
        <v>1317407.5</v>
      </c>
      <c r="E130" s="1">
        <v>1818647.5</v>
      </c>
      <c r="F130" s="1">
        <v>928475</v>
      </c>
      <c r="G130" s="1"/>
      <c r="H130" s="1">
        <v>4894256.25</v>
      </c>
      <c r="I130" s="1">
        <v>2320412.5</v>
      </c>
      <c r="J130" s="1">
        <v>702316.25</v>
      </c>
      <c r="K130" s="1"/>
      <c r="L130" s="1">
        <f t="shared" si="10"/>
        <v>4064530</v>
      </c>
      <c r="M130" s="1">
        <f t="shared" si="11"/>
        <v>7916985</v>
      </c>
      <c r="N130" s="1"/>
      <c r="O130" s="1">
        <f t="shared" si="9"/>
        <v>11981515</v>
      </c>
    </row>
    <row r="131" spans="1:15" x14ac:dyDescent="0.3">
      <c r="A131">
        <v>2022</v>
      </c>
      <c r="B131" s="7" t="s">
        <v>16</v>
      </c>
      <c r="C131" s="1" t="str">
        <f t="shared" si="8"/>
        <v>2022/5</v>
      </c>
      <c r="D131" s="1">
        <v>820170</v>
      </c>
      <c r="E131" s="1">
        <v>1504840</v>
      </c>
      <c r="F131" s="1">
        <v>770398.75</v>
      </c>
      <c r="G131" s="1"/>
      <c r="H131" s="1">
        <v>3195110</v>
      </c>
      <c r="I131" s="1">
        <v>1893790</v>
      </c>
      <c r="J131" s="1">
        <v>485950</v>
      </c>
      <c r="K131" s="1"/>
      <c r="L131" s="1">
        <f t="shared" si="10"/>
        <v>3095408.75</v>
      </c>
      <c r="M131" s="1">
        <f t="shared" si="11"/>
        <v>5574850</v>
      </c>
      <c r="N131" s="1"/>
      <c r="O131" s="1">
        <f t="shared" si="9"/>
        <v>8670258.75</v>
      </c>
    </row>
    <row r="132" spans="1:15" x14ac:dyDescent="0.3">
      <c r="A132">
        <v>2022</v>
      </c>
      <c r="B132" s="7" t="s">
        <v>15</v>
      </c>
      <c r="C132" s="1" t="str">
        <f t="shared" ref="C132:C134" si="12">A132&amp;"/"&amp;B132</f>
        <v>2022/6</v>
      </c>
      <c r="D132" s="1">
        <v>972210</v>
      </c>
      <c r="E132" s="1">
        <v>1845321.25</v>
      </c>
      <c r="F132" s="1">
        <v>789866.25</v>
      </c>
      <c r="G132" s="1"/>
      <c r="H132" s="1">
        <v>3140213.75</v>
      </c>
      <c r="I132" s="1">
        <v>2023408.75</v>
      </c>
      <c r="J132" s="1">
        <v>481487.5</v>
      </c>
      <c r="K132" s="1"/>
      <c r="L132" s="1">
        <f t="shared" si="10"/>
        <v>3607397.5</v>
      </c>
      <c r="M132" s="1">
        <f t="shared" si="11"/>
        <v>5645110</v>
      </c>
      <c r="N132" s="1"/>
      <c r="O132" s="1">
        <f t="shared" ref="O132:O134" si="13">SUM(L132:M132)</f>
        <v>9252507.5</v>
      </c>
    </row>
    <row r="133" spans="1:15" x14ac:dyDescent="0.3">
      <c r="A133">
        <v>2022</v>
      </c>
      <c r="B133" s="7" t="s">
        <v>14</v>
      </c>
      <c r="C133" s="1" t="str">
        <f t="shared" si="12"/>
        <v>2022/7</v>
      </c>
      <c r="D133" s="1">
        <v>1118851.25</v>
      </c>
      <c r="E133" s="1">
        <v>1480911.25</v>
      </c>
      <c r="F133" s="1">
        <v>884533.75</v>
      </c>
      <c r="G133" s="1"/>
      <c r="H133" s="1">
        <v>4359743.75</v>
      </c>
      <c r="I133" s="1">
        <v>1790293.75</v>
      </c>
      <c r="J133" s="1">
        <v>618336.25</v>
      </c>
      <c r="K133" s="1"/>
      <c r="L133" s="1">
        <f t="shared" si="10"/>
        <v>3484296.25</v>
      </c>
      <c r="M133" s="1">
        <f t="shared" si="11"/>
        <v>6768373.75</v>
      </c>
      <c r="N133" s="1"/>
      <c r="O133" s="1">
        <f t="shared" si="13"/>
        <v>10252670</v>
      </c>
    </row>
    <row r="134" spans="1:15" x14ac:dyDescent="0.3">
      <c r="A134">
        <v>2022</v>
      </c>
      <c r="B134" s="7" t="s">
        <v>13</v>
      </c>
      <c r="C134" s="1" t="str">
        <f t="shared" si="12"/>
        <v>2022/8</v>
      </c>
      <c r="D134" s="1">
        <v>878837.5</v>
      </c>
      <c r="E134" s="1">
        <v>1558057.5</v>
      </c>
      <c r="F134" s="1">
        <v>612517.5</v>
      </c>
      <c r="G134" s="1"/>
      <c r="H134" s="1">
        <v>3582703.75</v>
      </c>
      <c r="I134" s="1">
        <v>1463078.75</v>
      </c>
      <c r="J134" s="1">
        <v>379713.75</v>
      </c>
      <c r="K134" s="1"/>
      <c r="L134" s="1">
        <f t="shared" si="10"/>
        <v>3049412.5</v>
      </c>
      <c r="M134" s="1">
        <f t="shared" si="11"/>
        <v>5425496.25</v>
      </c>
      <c r="N134" s="1"/>
      <c r="O134" s="1">
        <f t="shared" si="13"/>
        <v>8474908.75</v>
      </c>
    </row>
    <row r="135" spans="1:15" x14ac:dyDescent="0.3">
      <c r="B135" s="1"/>
      <c r="C135" s="1"/>
      <c r="D135" s="1"/>
      <c r="E135" s="1"/>
      <c r="F135" s="1"/>
      <c r="G135" s="1"/>
      <c r="H135" s="1"/>
      <c r="I135" s="1"/>
      <c r="J135" s="1"/>
      <c r="K135" s="1"/>
      <c r="L135" s="1"/>
      <c r="M135" s="1"/>
    </row>
    <row r="136" spans="1:15" x14ac:dyDescent="0.3">
      <c r="A136" s="2" t="s">
        <v>6</v>
      </c>
      <c r="B136" s="3"/>
      <c r="C136" s="3"/>
      <c r="D136" s="3" t="str">
        <f>D2</f>
        <v>Edmonton</v>
      </c>
      <c r="E136" s="3" t="str">
        <f t="shared" ref="E136:F136" si="14">E2</f>
        <v>Calgary</v>
      </c>
      <c r="F136" s="3" t="str">
        <f t="shared" si="14"/>
        <v>Regina</v>
      </c>
      <c r="G136" s="3"/>
      <c r="H136" s="3" t="str">
        <f>H2</f>
        <v>Vancouver</v>
      </c>
      <c r="I136" s="3" t="str">
        <f t="shared" ref="I136:J136" si="15">I2</f>
        <v>Victoria</v>
      </c>
      <c r="J136" s="3" t="str">
        <f t="shared" si="15"/>
        <v>Kamloops</v>
      </c>
      <c r="K136" s="3"/>
      <c r="L136" s="3" t="str">
        <f>L2</f>
        <v>Clagary</v>
      </c>
      <c r="M136" s="3" t="str">
        <f>M2</f>
        <v>Vancouver</v>
      </c>
      <c r="O136" s="3" t="str">
        <f>O2</f>
        <v>Factury</v>
      </c>
    </row>
    <row r="137" spans="1:15" x14ac:dyDescent="0.3">
      <c r="A137" s="2" t="s">
        <v>32</v>
      </c>
      <c r="B137" s="1"/>
      <c r="C137" s="1"/>
      <c r="D137" s="1">
        <f t="shared" ref="D137:H137" si="16">SUM(D3:D14)</f>
        <v>4708812</v>
      </c>
      <c r="E137" s="1">
        <f t="shared" ref="E137:F137" si="17">SUM(E3:E14)</f>
        <v>7570347</v>
      </c>
      <c r="F137" s="1">
        <f t="shared" si="17"/>
        <v>3868692</v>
      </c>
      <c r="G137" s="1"/>
      <c r="H137" s="1">
        <f t="shared" si="16"/>
        <v>18404419</v>
      </c>
      <c r="I137" s="1">
        <f t="shared" ref="I137:J137" si="18">SUM(I3:I14)</f>
        <v>8952620</v>
      </c>
      <c r="J137" s="1">
        <f t="shared" si="18"/>
        <v>2641548</v>
      </c>
      <c r="K137" s="1"/>
      <c r="L137" s="1">
        <f t="shared" ref="L137:M137" si="19">SUM(L3:L14)</f>
        <v>16147851</v>
      </c>
      <c r="M137" s="1">
        <f t="shared" si="19"/>
        <v>29998587</v>
      </c>
      <c r="O137" s="1">
        <f>SUM(O3:O14)</f>
        <v>46146438</v>
      </c>
    </row>
    <row r="138" spans="1:15" x14ac:dyDescent="0.3">
      <c r="A138" s="2" t="s">
        <v>33</v>
      </c>
      <c r="B138" s="1"/>
      <c r="C138" s="1"/>
      <c r="D138" s="1">
        <f t="shared" ref="D138:H138" si="20">SUM(D15:D26)</f>
        <v>5642377</v>
      </c>
      <c r="E138" s="1">
        <f t="shared" ref="E138:F138" si="21">SUM(E15:E26)</f>
        <v>9314165</v>
      </c>
      <c r="F138" s="1">
        <f t="shared" si="21"/>
        <v>4919666</v>
      </c>
      <c r="G138" s="1"/>
      <c r="H138" s="1">
        <f t="shared" si="20"/>
        <v>22488638</v>
      </c>
      <c r="I138" s="1">
        <f t="shared" ref="I138:J138" si="22">SUM(I15:I26)</f>
        <v>11110473</v>
      </c>
      <c r="J138" s="1">
        <f t="shared" si="22"/>
        <v>3166829</v>
      </c>
      <c r="K138" s="1"/>
      <c r="L138" s="1">
        <f t="shared" ref="L138:M138" si="23">SUM(L15:L26)</f>
        <v>19876208</v>
      </c>
      <c r="M138" s="1">
        <f t="shared" si="23"/>
        <v>36765940</v>
      </c>
      <c r="O138" s="1">
        <f t="shared" ref="O138" si="24">SUM(O15:O26)</f>
        <v>56642148</v>
      </c>
    </row>
    <row r="139" spans="1:15" x14ac:dyDescent="0.3">
      <c r="A139" s="2" t="s">
        <v>34</v>
      </c>
      <c r="B139" s="1"/>
      <c r="C139" s="1"/>
      <c r="D139" s="1">
        <f t="shared" ref="D139:H139" si="25">SUM(D27:D38)</f>
        <v>5701051</v>
      </c>
      <c r="E139" s="1">
        <f t="shared" ref="E139:F139" si="26">SUM(E27:E38)</f>
        <v>8981688</v>
      </c>
      <c r="F139" s="1">
        <f t="shared" si="26"/>
        <v>4604850</v>
      </c>
      <c r="G139" s="1"/>
      <c r="H139" s="1">
        <f t="shared" si="25"/>
        <v>21466423</v>
      </c>
      <c r="I139" s="1">
        <f t="shared" ref="I139:J139" si="27">SUM(I27:I38)</f>
        <v>10721281</v>
      </c>
      <c r="J139" s="1">
        <f t="shared" si="27"/>
        <v>3067794</v>
      </c>
      <c r="K139" s="1"/>
      <c r="L139" s="1">
        <f t="shared" ref="L139:M139" si="28">SUM(L27:L38)</f>
        <v>19287589</v>
      </c>
      <c r="M139" s="1">
        <f t="shared" si="28"/>
        <v>35255498</v>
      </c>
      <c r="O139" s="1">
        <f t="shared" ref="O139" si="29">SUM(O27:O38)</f>
        <v>54543087</v>
      </c>
    </row>
    <row r="140" spans="1:15" x14ac:dyDescent="0.3">
      <c r="A140" s="2" t="s">
        <v>35</v>
      </c>
      <c r="B140" s="1"/>
      <c r="C140" s="1"/>
      <c r="D140" s="1">
        <f t="shared" ref="D140:H140" si="30">SUM(D39:D50)</f>
        <v>5890072</v>
      </c>
      <c r="E140" s="1">
        <f t="shared" ref="E140:F140" si="31">SUM(E39:E50)</f>
        <v>9362957</v>
      </c>
      <c r="F140" s="1">
        <f t="shared" si="31"/>
        <v>4715571</v>
      </c>
      <c r="G140" s="1"/>
      <c r="H140" s="1">
        <f t="shared" si="30"/>
        <v>22160794</v>
      </c>
      <c r="I140" s="1">
        <f t="shared" ref="I140:J140" si="32">SUM(I39:I50)</f>
        <v>11052287</v>
      </c>
      <c r="J140" s="1">
        <f t="shared" si="32"/>
        <v>3149633</v>
      </c>
      <c r="K140" s="1"/>
      <c r="L140" s="1">
        <f t="shared" ref="L140:M140" si="33">SUM(L39:L50)</f>
        <v>19968600</v>
      </c>
      <c r="M140" s="1">
        <f t="shared" si="33"/>
        <v>36362714</v>
      </c>
      <c r="O140" s="1">
        <f t="shared" ref="O140" si="34">SUM(O39:O50)</f>
        <v>56331314</v>
      </c>
    </row>
    <row r="141" spans="1:15" x14ac:dyDescent="0.3">
      <c r="A141" s="2" t="s">
        <v>36</v>
      </c>
      <c r="B141" s="1"/>
      <c r="C141" s="1"/>
      <c r="D141" s="1">
        <f t="shared" ref="D141:H141" si="35">SUM(D51:D62)</f>
        <v>5496386</v>
      </c>
      <c r="E141" s="1">
        <f t="shared" ref="E141:F141" si="36">SUM(E51:E62)</f>
        <v>8810116</v>
      </c>
      <c r="F141" s="1">
        <f t="shared" si="36"/>
        <v>4574723</v>
      </c>
      <c r="G141" s="1"/>
      <c r="H141" s="1">
        <f t="shared" si="35"/>
        <v>21153539</v>
      </c>
      <c r="I141" s="1">
        <f t="shared" ref="I141:J141" si="37">SUM(I51:I62)</f>
        <v>10766792</v>
      </c>
      <c r="J141" s="1">
        <f t="shared" si="37"/>
        <v>3067281</v>
      </c>
      <c r="K141" s="1"/>
      <c r="L141" s="1">
        <f t="shared" ref="L141:M141" si="38">SUM(L51:L62)</f>
        <v>18881225</v>
      </c>
      <c r="M141" s="1">
        <f t="shared" si="38"/>
        <v>34987612</v>
      </c>
      <c r="O141" s="1">
        <f t="shared" ref="O141" si="39">SUM(O51:O62)</f>
        <v>53868837</v>
      </c>
    </row>
    <row r="142" spans="1:15" x14ac:dyDescent="0.3">
      <c r="A142" s="2" t="s">
        <v>37</v>
      </c>
      <c r="B142" s="1"/>
      <c r="C142" s="1"/>
      <c r="D142" s="1">
        <f t="shared" ref="D142:H142" si="40">SUM(D63:D74)</f>
        <v>6369721</v>
      </c>
      <c r="E142" s="1">
        <f t="shared" ref="E142:F142" si="41">SUM(E63:E74)</f>
        <v>10311082</v>
      </c>
      <c r="F142" s="1">
        <f t="shared" si="41"/>
        <v>5554325</v>
      </c>
      <c r="G142" s="1"/>
      <c r="H142" s="1">
        <f t="shared" si="40"/>
        <v>24956724</v>
      </c>
      <c r="I142" s="1">
        <f t="shared" ref="I142:J142" si="42">SUM(I63:I74)</f>
        <v>12577014</v>
      </c>
      <c r="J142" s="1">
        <f t="shared" si="42"/>
        <v>3477653</v>
      </c>
      <c r="K142" s="1"/>
      <c r="L142" s="1">
        <f t="shared" ref="L142:M142" si="43">SUM(L63:L74)</f>
        <v>22235128</v>
      </c>
      <c r="M142" s="1">
        <f t="shared" si="43"/>
        <v>41011391</v>
      </c>
      <c r="O142" s="1">
        <f t="shared" ref="O142" si="44">SUM(O63:O74)</f>
        <v>63246519</v>
      </c>
    </row>
    <row r="143" spans="1:15" x14ac:dyDescent="0.3">
      <c r="A143" s="2" t="s">
        <v>31</v>
      </c>
      <c r="B143" s="1"/>
      <c r="C143" s="1"/>
      <c r="D143" s="1">
        <f t="shared" ref="D143:H143" si="45">SUM(D75:D86)</f>
        <v>7836196</v>
      </c>
      <c r="E143" s="1">
        <f t="shared" ref="E143:F143" si="46">SUM(E75:E86)</f>
        <v>12254021</v>
      </c>
      <c r="F143" s="1">
        <f t="shared" si="46"/>
        <v>6343782</v>
      </c>
      <c r="G143" s="1"/>
      <c r="H143" s="1">
        <f t="shared" si="45"/>
        <v>29273003</v>
      </c>
      <c r="I143" s="1">
        <f t="shared" ref="I143:J143" si="47">SUM(I75:I86)</f>
        <v>15043246</v>
      </c>
      <c r="J143" s="1">
        <f t="shared" si="47"/>
        <v>4182106</v>
      </c>
      <c r="K143" s="1"/>
      <c r="L143" s="1">
        <f t="shared" ref="L143:M143" si="48">SUM(L75:L86)</f>
        <v>26433999</v>
      </c>
      <c r="M143" s="1">
        <f t="shared" si="48"/>
        <v>48498355</v>
      </c>
      <c r="O143" s="1">
        <f t="shared" ref="O143" si="49">SUM(O75:O86)</f>
        <v>74932354</v>
      </c>
    </row>
    <row r="144" spans="1:15" x14ac:dyDescent="0.3">
      <c r="A144" s="2" t="s">
        <v>30</v>
      </c>
      <c r="B144" s="1"/>
      <c r="C144" s="1"/>
      <c r="D144" s="1">
        <f t="shared" ref="D144:H144" si="50">SUM(D87:D98)</f>
        <v>7469146.25</v>
      </c>
      <c r="E144" s="1">
        <f t="shared" ref="E144:F144" si="51">SUM(E87:E98)</f>
        <v>11832157.5</v>
      </c>
      <c r="F144" s="1">
        <f t="shared" si="51"/>
        <v>6183747.5</v>
      </c>
      <c r="G144" s="1"/>
      <c r="H144" s="1">
        <f t="shared" si="50"/>
        <v>28232673.75</v>
      </c>
      <c r="I144" s="1">
        <f t="shared" ref="I144:J144" si="52">SUM(I87:I98)</f>
        <v>13709521.25</v>
      </c>
      <c r="J144" s="1">
        <f t="shared" si="52"/>
        <v>4089836.25</v>
      </c>
      <c r="K144" s="1"/>
      <c r="L144" s="1">
        <f t="shared" ref="L144:M144" si="53">SUM(L87:L98)</f>
        <v>25485051.25</v>
      </c>
      <c r="M144" s="1">
        <f t="shared" si="53"/>
        <v>46032031.25</v>
      </c>
      <c r="O144" s="1">
        <f t="shared" ref="O144" si="54">SUM(O87:O98)</f>
        <v>71517082.5</v>
      </c>
    </row>
    <row r="145" spans="1:15" x14ac:dyDescent="0.3">
      <c r="A145" s="2" t="s">
        <v>29</v>
      </c>
      <c r="B145" s="1"/>
      <c r="C145" s="1"/>
      <c r="D145" s="1">
        <f t="shared" ref="D145:H145" si="55">SUM(D99:D110)</f>
        <v>7013345</v>
      </c>
      <c r="E145" s="1">
        <f t="shared" ref="E145:F145" si="56">SUM(E99:E110)</f>
        <v>11341933.75</v>
      </c>
      <c r="F145" s="1">
        <f t="shared" si="56"/>
        <v>5927370</v>
      </c>
      <c r="G145" s="1"/>
      <c r="H145" s="1">
        <f t="shared" si="55"/>
        <v>26849683.75</v>
      </c>
      <c r="I145" s="1">
        <f t="shared" ref="I145:J145" si="57">SUM(I99:I110)</f>
        <v>13420571.25</v>
      </c>
      <c r="J145" s="1">
        <f t="shared" si="57"/>
        <v>3971773.75</v>
      </c>
      <c r="K145" s="1"/>
      <c r="L145" s="1">
        <f t="shared" ref="L145:M145" si="58">SUM(L99:L110)</f>
        <v>24282648.75</v>
      </c>
      <c r="M145" s="1">
        <f t="shared" si="58"/>
        <v>44242028.75</v>
      </c>
      <c r="O145" s="1">
        <f t="shared" ref="O145" si="59">SUM(O99:O110)</f>
        <v>68524677.5</v>
      </c>
    </row>
    <row r="146" spans="1:15" x14ac:dyDescent="0.3">
      <c r="A146" s="2" t="s">
        <v>28</v>
      </c>
      <c r="B146" s="1"/>
      <c r="C146" s="1"/>
      <c r="D146" s="1">
        <f t="shared" ref="D146:H146" si="60">SUM(D111:D122)</f>
        <v>8501516.25</v>
      </c>
      <c r="E146" s="1">
        <f t="shared" ref="E146:F146" si="61">SUM(E111:E122)</f>
        <v>13586567.5</v>
      </c>
      <c r="F146" s="1">
        <f t="shared" si="61"/>
        <v>7361302.5</v>
      </c>
      <c r="G146" s="1"/>
      <c r="H146" s="1">
        <f t="shared" si="60"/>
        <v>31816066.25</v>
      </c>
      <c r="I146" s="1">
        <f t="shared" ref="I146:J146" si="62">SUM(I111:I122)</f>
        <v>16401377.5</v>
      </c>
      <c r="J146" s="1">
        <f t="shared" si="62"/>
        <v>4643483.75</v>
      </c>
      <c r="K146" s="1"/>
      <c r="L146" s="1">
        <f t="shared" ref="L146:M146" si="63">SUM(L111:L122)</f>
        <v>29449386.25</v>
      </c>
      <c r="M146" s="1">
        <f t="shared" si="63"/>
        <v>52860927.5</v>
      </c>
      <c r="O146" s="1">
        <f t="shared" ref="O146" si="64">SUM(O111:O122)</f>
        <v>82310313.75</v>
      </c>
    </row>
    <row r="147" spans="1:15" x14ac:dyDescent="0.3">
      <c r="A147" s="2" t="s">
        <v>27</v>
      </c>
      <c r="B147" s="1"/>
      <c r="C147" s="1"/>
      <c r="D147" s="1">
        <f t="shared" ref="D147:H147" si="65">SUM(D123:D134)</f>
        <v>11758325</v>
      </c>
      <c r="E147" s="1">
        <f t="shared" ref="E147" si="66">SUM(E123:E134)</f>
        <v>17463750</v>
      </c>
      <c r="F147" s="1">
        <f>SUM(F123:F134)</f>
        <v>9129937.5</v>
      </c>
      <c r="G147" s="1"/>
      <c r="H147" s="1">
        <f t="shared" si="65"/>
        <v>45105530</v>
      </c>
      <c r="I147" s="1">
        <f t="shared" ref="I147:J147" si="67">SUM(I123:I134)</f>
        <v>21828153.75</v>
      </c>
      <c r="J147" s="1">
        <f t="shared" si="67"/>
        <v>6061496.25</v>
      </c>
      <c r="K147" s="1"/>
      <c r="L147" s="1">
        <f t="shared" ref="L147" si="68">SUM(L123:L134)</f>
        <v>38352012.5</v>
      </c>
      <c r="M147" s="1">
        <f>SUM(M123:M134)</f>
        <v>72995180</v>
      </c>
      <c r="O147" s="1">
        <f>SUM(O123:O134)</f>
        <v>111347192.5</v>
      </c>
    </row>
    <row r="149" spans="1:15" x14ac:dyDescent="0.3">
      <c r="A149" s="1"/>
    </row>
    <row r="150" spans="1:15" x14ac:dyDescent="0.3">
      <c r="A150" s="1"/>
    </row>
    <row r="151" spans="1:15" x14ac:dyDescent="0.3">
      <c r="A151" s="1"/>
    </row>
    <row r="152" spans="1:15" x14ac:dyDescent="0.3">
      <c r="A152" s="1"/>
    </row>
    <row r="153" spans="1:15" x14ac:dyDescent="0.3">
      <c r="A153" s="1"/>
    </row>
    <row r="154" spans="1:15" x14ac:dyDescent="0.3">
      <c r="A154" s="1"/>
    </row>
    <row r="155" spans="1:15" x14ac:dyDescent="0.3">
      <c r="A155" s="1"/>
    </row>
    <row r="156" spans="1:15" x14ac:dyDescent="0.3">
      <c r="A156" s="1"/>
    </row>
    <row r="157" spans="1:15" x14ac:dyDescent="0.3">
      <c r="A157" s="1"/>
    </row>
    <row r="158" spans="1:15" x14ac:dyDescent="0.3">
      <c r="A158" s="1"/>
    </row>
    <row r="159" spans="1:15" x14ac:dyDescent="0.3">
      <c r="A159" s="1"/>
    </row>
  </sheetData>
  <mergeCells count="2">
    <mergeCell ref="D1:J1"/>
    <mergeCell ref="L1:M1"/>
  </mergeCells>
  <conditionalFormatting sqref="B135:M135">
    <cfRule type="dataBar" priority="109">
      <dataBar>
        <cfvo type="min"/>
        <cfvo type="max"/>
        <color rgb="FF63C384"/>
      </dataBar>
      <extLst>
        <ext xmlns:x14="http://schemas.microsoft.com/office/spreadsheetml/2009/9/main" uri="{B025F937-C7B1-47D3-B67F-A62EFF666E3E}">
          <x14:id>{C246502B-0E36-415C-9FCD-046BC1BC9C57}</x14:id>
        </ext>
      </extLst>
    </cfRule>
  </conditionalFormatting>
  <conditionalFormatting sqref="G135:M135">
    <cfRule type="dataBar" priority="111">
      <dataBar>
        <cfvo type="min"/>
        <cfvo type="max"/>
        <color rgb="FFFFB628"/>
      </dataBar>
      <extLst>
        <ext xmlns:x14="http://schemas.microsoft.com/office/spreadsheetml/2009/9/main" uri="{B025F937-C7B1-47D3-B67F-A62EFF666E3E}">
          <x14:id>{AFE4439C-B0D3-4416-8BC2-88DBCE72B857}</x14:id>
        </ext>
      </extLst>
    </cfRule>
  </conditionalFormatting>
  <conditionalFormatting sqref="F135">
    <cfRule type="dataBar" priority="113">
      <dataBar>
        <cfvo type="min"/>
        <cfvo type="max"/>
        <color rgb="FFFFB628"/>
      </dataBar>
      <extLst>
        <ext xmlns:x14="http://schemas.microsoft.com/office/spreadsheetml/2009/9/main" uri="{B025F937-C7B1-47D3-B67F-A62EFF666E3E}">
          <x14:id>{2530A672-6BFE-4BE2-8BB9-5C8048B3BE00}</x14:id>
        </ext>
      </extLst>
    </cfRule>
  </conditionalFormatting>
  <conditionalFormatting sqref="A135">
    <cfRule type="dataBar" priority="179">
      <dataBar>
        <cfvo type="min"/>
        <cfvo type="max"/>
        <color rgb="FF63C384"/>
      </dataBar>
      <extLst>
        <ext xmlns:x14="http://schemas.microsoft.com/office/spreadsheetml/2009/9/main" uri="{B025F937-C7B1-47D3-B67F-A62EFF666E3E}">
          <x14:id>{777617E6-29FA-482F-86CA-525FFB42E8BD}</x14:id>
        </ext>
      </extLst>
    </cfRule>
  </conditionalFormatting>
  <conditionalFormatting sqref="A149:A154">
    <cfRule type="dataBar" priority="183">
      <dataBar>
        <cfvo type="min"/>
        <cfvo type="max"/>
        <color rgb="FF008AEF"/>
      </dataBar>
      <extLst>
        <ext xmlns:x14="http://schemas.microsoft.com/office/spreadsheetml/2009/9/main" uri="{B025F937-C7B1-47D3-B67F-A62EFF666E3E}">
          <x14:id>{D6F059B5-E994-48AB-A08F-7B878A48F840}</x14:id>
        </ext>
      </extLst>
    </cfRule>
  </conditionalFormatting>
  <conditionalFormatting sqref="A155:A159">
    <cfRule type="dataBar" priority="184">
      <dataBar>
        <cfvo type="min"/>
        <cfvo type="max"/>
        <color rgb="FF008AEF"/>
      </dataBar>
      <extLst>
        <ext xmlns:x14="http://schemas.microsoft.com/office/spreadsheetml/2009/9/main" uri="{B025F937-C7B1-47D3-B67F-A62EFF666E3E}">
          <x14:id>{DA3274AB-9C31-4A68-8C57-0F7A148D0316}</x14:id>
        </ext>
      </extLst>
    </cfRule>
  </conditionalFormatting>
  <conditionalFormatting sqref="A155:A159">
    <cfRule type="dataBar" priority="185">
      <dataBar>
        <cfvo type="min"/>
        <cfvo type="max"/>
        <color rgb="FF63C384"/>
      </dataBar>
      <extLst>
        <ext xmlns:x14="http://schemas.microsoft.com/office/spreadsheetml/2009/9/main" uri="{B025F937-C7B1-47D3-B67F-A62EFF666E3E}">
          <x14:id>{F0259C63-F0ED-41CD-836E-AA2E6E2E8DD2}</x14:id>
        </ext>
      </extLst>
    </cfRule>
  </conditionalFormatting>
  <conditionalFormatting sqref="I2:O2 B2:C2">
    <cfRule type="dataBar" priority="1">
      <dataBar>
        <cfvo type="min"/>
        <cfvo type="max"/>
        <color rgb="FF63C384"/>
      </dataBar>
      <extLst>
        <ext xmlns:x14="http://schemas.microsoft.com/office/spreadsheetml/2009/9/main" uri="{B025F937-C7B1-47D3-B67F-A62EFF666E3E}">
          <x14:id>{CD874781-BE02-4C69-8B62-00C4987F0B15}</x14:id>
        </ext>
      </extLst>
    </cfRule>
  </conditionalFormatting>
  <conditionalFormatting sqref="I2:O2 C2">
    <cfRule type="dataBar" priority="2">
      <dataBar>
        <cfvo type="min"/>
        <cfvo type="max"/>
        <color rgb="FF638EC6"/>
      </dataBar>
      <extLst>
        <ext xmlns:x14="http://schemas.microsoft.com/office/spreadsheetml/2009/9/main" uri="{B025F937-C7B1-47D3-B67F-A62EFF666E3E}">
          <x14:id>{DAAF5D83-CCCE-4291-9A1C-2D20F453D276}</x14:id>
        </ext>
      </extLst>
    </cfRule>
  </conditionalFormatting>
  <conditionalFormatting sqref="D2:H2">
    <cfRule type="dataBar" priority="3">
      <dataBar>
        <cfvo type="min"/>
        <cfvo type="max"/>
        <color rgb="FF008AEF"/>
      </dataBar>
      <extLst>
        <ext xmlns:x14="http://schemas.microsoft.com/office/spreadsheetml/2009/9/main" uri="{B025F937-C7B1-47D3-B67F-A62EFF666E3E}">
          <x14:id>{A7E9F13E-4F78-44AB-961C-34836E86EDE9}</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C246502B-0E36-415C-9FCD-046BC1BC9C57}">
            <x14:dataBar minLength="0" maxLength="100" border="1" negativeBarBorderColorSameAsPositive="0">
              <x14:cfvo type="autoMin"/>
              <x14:cfvo type="autoMax"/>
              <x14:borderColor rgb="FF63C384"/>
              <x14:negativeFillColor rgb="FFFF0000"/>
              <x14:negativeBorderColor rgb="FFFF0000"/>
              <x14:axisColor rgb="FF000000"/>
            </x14:dataBar>
          </x14:cfRule>
          <xm:sqref>B135:M135</xm:sqref>
        </x14:conditionalFormatting>
        <x14:conditionalFormatting xmlns:xm="http://schemas.microsoft.com/office/excel/2006/main">
          <x14:cfRule type="dataBar" id="{AFE4439C-B0D3-4416-8BC2-88DBCE72B857}">
            <x14:dataBar minLength="0" maxLength="100" border="1" negativeBarBorderColorSameAsPositive="0">
              <x14:cfvo type="autoMin"/>
              <x14:cfvo type="autoMax"/>
              <x14:borderColor rgb="FFFFB628"/>
              <x14:negativeFillColor rgb="FFFF0000"/>
              <x14:negativeBorderColor rgb="FFFF0000"/>
              <x14:axisColor rgb="FF000000"/>
            </x14:dataBar>
          </x14:cfRule>
          <xm:sqref>G135:M135</xm:sqref>
        </x14:conditionalFormatting>
        <x14:conditionalFormatting xmlns:xm="http://schemas.microsoft.com/office/excel/2006/main">
          <x14:cfRule type="dataBar" id="{2530A672-6BFE-4BE2-8BB9-5C8048B3BE00}">
            <x14:dataBar minLength="0" maxLength="100" border="1" negativeBarBorderColorSameAsPositive="0">
              <x14:cfvo type="autoMin"/>
              <x14:cfvo type="autoMax"/>
              <x14:borderColor rgb="FFFFB628"/>
              <x14:negativeFillColor rgb="FFFF0000"/>
              <x14:negativeBorderColor rgb="FFFF0000"/>
              <x14:axisColor rgb="FF000000"/>
            </x14:dataBar>
          </x14:cfRule>
          <xm:sqref>F135</xm:sqref>
        </x14:conditionalFormatting>
        <x14:conditionalFormatting xmlns:xm="http://schemas.microsoft.com/office/excel/2006/main">
          <x14:cfRule type="dataBar" id="{777617E6-29FA-482F-86CA-525FFB42E8BD}">
            <x14:dataBar minLength="0" maxLength="100" gradient="0">
              <x14:cfvo type="autoMin"/>
              <x14:cfvo type="autoMax"/>
              <x14:negativeFillColor rgb="FFFF0000"/>
              <x14:axisColor rgb="FF000000"/>
            </x14:dataBar>
          </x14:cfRule>
          <xm:sqref>A135</xm:sqref>
        </x14:conditionalFormatting>
        <x14:conditionalFormatting xmlns:xm="http://schemas.microsoft.com/office/excel/2006/main">
          <x14:cfRule type="dataBar" id="{D6F059B5-E994-48AB-A08F-7B878A48F840}">
            <x14:dataBar minLength="0" maxLength="100" border="1" negativeBarBorderColorSameAsPositive="0">
              <x14:cfvo type="autoMin"/>
              <x14:cfvo type="autoMax"/>
              <x14:borderColor rgb="FF008AEF"/>
              <x14:negativeFillColor rgb="FFFF0000"/>
              <x14:negativeBorderColor rgb="FFFF0000"/>
              <x14:axisColor rgb="FF000000"/>
            </x14:dataBar>
          </x14:cfRule>
          <xm:sqref>A149:A154</xm:sqref>
        </x14:conditionalFormatting>
        <x14:conditionalFormatting xmlns:xm="http://schemas.microsoft.com/office/excel/2006/main">
          <x14:cfRule type="dataBar" id="{DA3274AB-9C31-4A68-8C57-0F7A148D0316}">
            <x14:dataBar minLength="0" maxLength="100" border="1" negativeBarBorderColorSameAsPositive="0">
              <x14:cfvo type="autoMin"/>
              <x14:cfvo type="autoMax"/>
              <x14:borderColor rgb="FF008AEF"/>
              <x14:negativeFillColor rgb="FFFF0000"/>
              <x14:negativeBorderColor rgb="FFFF0000"/>
              <x14:axisColor rgb="FF000000"/>
            </x14:dataBar>
          </x14:cfRule>
          <xm:sqref>A155:A159</xm:sqref>
        </x14:conditionalFormatting>
        <x14:conditionalFormatting xmlns:xm="http://schemas.microsoft.com/office/excel/2006/main">
          <x14:cfRule type="dataBar" id="{F0259C63-F0ED-41CD-836E-AA2E6E2E8DD2}">
            <x14:dataBar minLength="0" maxLength="100" gradient="0">
              <x14:cfvo type="autoMin"/>
              <x14:cfvo type="autoMax"/>
              <x14:negativeFillColor rgb="FFFF0000"/>
              <x14:axisColor rgb="FF000000"/>
            </x14:dataBar>
          </x14:cfRule>
          <xm:sqref>A155:A159</xm:sqref>
        </x14:conditionalFormatting>
        <x14:conditionalFormatting xmlns:xm="http://schemas.microsoft.com/office/excel/2006/main">
          <x14:cfRule type="dataBar" id="{CD874781-BE02-4C69-8B62-00C4987F0B15}">
            <x14:dataBar minLength="0" maxLength="100" gradient="0">
              <x14:cfvo type="autoMin"/>
              <x14:cfvo type="autoMax"/>
              <x14:negativeFillColor rgb="FFFF0000"/>
              <x14:axisColor rgb="FF000000"/>
            </x14:dataBar>
          </x14:cfRule>
          <xm:sqref>I2:O2 B2:C2</xm:sqref>
        </x14:conditionalFormatting>
        <x14:conditionalFormatting xmlns:xm="http://schemas.microsoft.com/office/excel/2006/main">
          <x14:cfRule type="dataBar" id="{DAAF5D83-CCCE-4291-9A1C-2D20F453D276}">
            <x14:dataBar minLength="0" maxLength="100" border="1" negativeBarBorderColorSameAsPositive="0">
              <x14:cfvo type="autoMin"/>
              <x14:cfvo type="autoMax"/>
              <x14:borderColor rgb="FF638EC6"/>
              <x14:negativeFillColor rgb="FFFF0000"/>
              <x14:negativeBorderColor rgb="FFFF0000"/>
              <x14:axisColor rgb="FF000000"/>
            </x14:dataBar>
          </x14:cfRule>
          <xm:sqref>I2:O2 C2</xm:sqref>
        </x14:conditionalFormatting>
        <x14:conditionalFormatting xmlns:xm="http://schemas.microsoft.com/office/excel/2006/main">
          <x14:cfRule type="dataBar" id="{A7E9F13E-4F78-44AB-961C-34836E86EDE9}">
            <x14:dataBar minLength="0" maxLength="100" gradient="0">
              <x14:cfvo type="autoMin"/>
              <x14:cfvo type="autoMax"/>
              <x14:negativeFillColor rgb="FFFF0000"/>
              <x14:axisColor rgb="FF000000"/>
            </x14:dataBar>
          </x14:cfRule>
          <xm:sqref>D2:H2</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E5174-9995-4993-895A-A21036DFF723}">
  <dimension ref="A2:T40"/>
  <sheetViews>
    <sheetView topLeftCell="H17" workbookViewId="0">
      <selection activeCell="Z38" sqref="Z37:Z38"/>
    </sheetView>
  </sheetViews>
  <sheetFormatPr defaultRowHeight="14.4" x14ac:dyDescent="0.3"/>
  <cols>
    <col min="1" max="1" width="11.44140625" customWidth="1"/>
    <col min="2" max="2" width="13.5546875" customWidth="1"/>
    <col min="3" max="3" width="12" bestFit="1" customWidth="1"/>
    <col min="4" max="11" width="11.21875" bestFit="1" customWidth="1"/>
    <col min="12" max="12" width="12.21875" bestFit="1" customWidth="1"/>
    <col min="14" max="14" width="11.21875" bestFit="1" customWidth="1"/>
    <col min="17" max="17" width="13.88671875" bestFit="1" customWidth="1"/>
  </cols>
  <sheetData>
    <row r="2" spans="1:17" ht="15" customHeight="1" x14ac:dyDescent="0.3">
      <c r="B2" s="69" t="s">
        <v>102</v>
      </c>
      <c r="C2" s="69"/>
      <c r="D2" s="69"/>
      <c r="E2" s="69"/>
      <c r="F2" s="69"/>
      <c r="G2" s="69"/>
      <c r="H2" s="69"/>
      <c r="I2" s="69"/>
      <c r="J2" s="69"/>
      <c r="K2" s="69"/>
      <c r="L2" s="69"/>
      <c r="M2" s="69"/>
    </row>
    <row r="3" spans="1:17" ht="28.8" x14ac:dyDescent="0.3">
      <c r="A3" s="2"/>
      <c r="B3" s="2" t="s">
        <v>32</v>
      </c>
      <c r="C3" s="2" t="s">
        <v>33</v>
      </c>
      <c r="D3" s="2" t="s">
        <v>34</v>
      </c>
      <c r="E3" s="2" t="s">
        <v>35</v>
      </c>
      <c r="F3" s="2" t="s">
        <v>36</v>
      </c>
      <c r="G3" s="2" t="s">
        <v>37</v>
      </c>
      <c r="H3" s="2" t="s">
        <v>31</v>
      </c>
      <c r="I3" s="2" t="s">
        <v>30</v>
      </c>
      <c r="J3" s="2" t="s">
        <v>29</v>
      </c>
      <c r="K3" s="2" t="s">
        <v>28</v>
      </c>
      <c r="L3" s="2" t="s">
        <v>27</v>
      </c>
      <c r="M3" s="2"/>
      <c r="N3" s="5" t="s">
        <v>38</v>
      </c>
      <c r="O3" s="5" t="s">
        <v>39</v>
      </c>
      <c r="P3" s="5" t="s">
        <v>40</v>
      </c>
      <c r="Q3" s="5" t="s">
        <v>97</v>
      </c>
    </row>
    <row r="4" spans="1:17" x14ac:dyDescent="0.3">
      <c r="A4" s="2" t="s">
        <v>45</v>
      </c>
      <c r="B4" s="8">
        <f>'Monthly Demand'!F3</f>
        <v>226164</v>
      </c>
      <c r="C4" s="8">
        <f>'Monthly Demand'!F15</f>
        <v>296462</v>
      </c>
      <c r="D4" s="8">
        <f>'Monthly Demand'!F27</f>
        <v>288594</v>
      </c>
      <c r="E4" s="8">
        <f>'Monthly Demand'!F39</f>
        <v>290220</v>
      </c>
      <c r="F4" s="1">
        <f>'Monthly Demand'!F51</f>
        <v>260512</v>
      </c>
      <c r="G4" s="8">
        <f>'Monthly Demand'!F63</f>
        <v>311970</v>
      </c>
      <c r="H4" s="8">
        <f>'Monthly Demand'!F75</f>
        <v>418167</v>
      </c>
      <c r="I4" s="14">
        <f>'Monthly Demand'!F87</f>
        <v>386658.75</v>
      </c>
      <c r="J4" s="14">
        <f>'Monthly Demand'!F99</f>
        <v>351850</v>
      </c>
      <c r="K4" s="14">
        <f>'Monthly Demand'!F111</f>
        <v>432507.5</v>
      </c>
      <c r="L4" s="14">
        <f>'Monthly Demand'!F123</f>
        <v>617716.25</v>
      </c>
      <c r="N4" s="8">
        <f t="shared" ref="N4:N18" si="0">AVERAGE(B4:L4)</f>
        <v>352801.95454545453</v>
      </c>
      <c r="O4" s="8">
        <f>AVERAGE(B4:L15)</f>
        <v>478666.4128787879</v>
      </c>
      <c r="P4" s="8">
        <f>N4/$O$4</f>
        <v>0.73705182785572654</v>
      </c>
      <c r="Q4" s="9">
        <f>($C$32/12)*P4</f>
        <v>573012.94195450586</v>
      </c>
    </row>
    <row r="5" spans="1:17" x14ac:dyDescent="0.3">
      <c r="A5" s="2" t="s">
        <v>46</v>
      </c>
      <c r="B5" s="8">
        <f>'Monthly Demand'!F4</f>
        <v>173491</v>
      </c>
      <c r="C5" s="8">
        <f>'Monthly Demand'!F16</f>
        <v>204537</v>
      </c>
      <c r="D5" s="8">
        <f>'Monthly Demand'!F28</f>
        <v>219657</v>
      </c>
      <c r="E5" s="8">
        <f>'Monthly Demand'!F40</f>
        <v>236569</v>
      </c>
      <c r="F5" s="8">
        <f>'Monthly Demand'!F52</f>
        <v>214618</v>
      </c>
      <c r="G5" s="8">
        <f>'Monthly Demand'!F64</f>
        <v>232865</v>
      </c>
      <c r="H5" s="8">
        <f>'Monthly Demand'!F76</f>
        <v>321062</v>
      </c>
      <c r="I5" s="8">
        <f>'Monthly Demand'!F88</f>
        <v>278978.75</v>
      </c>
      <c r="J5" s="14">
        <f>'Monthly Demand'!F100</f>
        <v>284502.5</v>
      </c>
      <c r="K5" s="14">
        <f>'Monthly Demand'!F112</f>
        <v>311918.75</v>
      </c>
      <c r="L5" s="14">
        <f>'Monthly Demand'!F124</f>
        <v>514186.25</v>
      </c>
      <c r="N5" s="8">
        <f t="shared" si="0"/>
        <v>272035.02272727271</v>
      </c>
      <c r="O5" s="8"/>
      <c r="P5" s="8">
        <f t="shared" ref="P5:P15" si="1">N5/$O$4</f>
        <v>0.56831859392683104</v>
      </c>
      <c r="Q5" s="9">
        <f t="shared" ref="Q5:Q15" si="2">($C$32/12)*P5</f>
        <v>441833.12104505958</v>
      </c>
    </row>
    <row r="6" spans="1:17" x14ac:dyDescent="0.3">
      <c r="A6" s="2" t="s">
        <v>47</v>
      </c>
      <c r="B6" s="8">
        <f>'Monthly Demand'!F5</f>
        <v>252327</v>
      </c>
      <c r="C6" s="8">
        <f>'Monthly Demand'!F17</f>
        <v>347095</v>
      </c>
      <c r="D6" s="8">
        <f>'Monthly Demand'!F29</f>
        <v>301942</v>
      </c>
      <c r="E6" s="8">
        <f>'Monthly Demand'!F41</f>
        <v>323429</v>
      </c>
      <c r="F6" s="8">
        <f>'Monthly Demand'!F53</f>
        <v>320800</v>
      </c>
      <c r="G6" s="8">
        <f>'Monthly Demand'!F65</f>
        <v>395127</v>
      </c>
      <c r="H6" s="8">
        <f>'Monthly Demand'!F77</f>
        <v>439233</v>
      </c>
      <c r="I6" s="14">
        <f>'Monthly Demand'!F89</f>
        <v>435927.5</v>
      </c>
      <c r="J6" s="14">
        <f>'Monthly Demand'!F101</f>
        <v>424705</v>
      </c>
      <c r="K6" s="8">
        <f>'Monthly Demand'!F113</f>
        <v>522307.5</v>
      </c>
      <c r="L6" s="8">
        <f>'Monthly Demand'!F125</f>
        <v>452026.25</v>
      </c>
      <c r="N6" s="8">
        <f t="shared" si="0"/>
        <v>383174.47727272729</v>
      </c>
      <c r="O6" s="8"/>
      <c r="P6" s="8">
        <f t="shared" si="1"/>
        <v>0.80050420702853464</v>
      </c>
      <c r="Q6" s="9">
        <f t="shared" si="2"/>
        <v>622343.30528811482</v>
      </c>
    </row>
    <row r="7" spans="1:17" x14ac:dyDescent="0.3">
      <c r="A7" s="2" t="s">
        <v>48</v>
      </c>
      <c r="B7" s="8">
        <f>'Monthly Demand'!F6</f>
        <v>348489</v>
      </c>
      <c r="C7" s="8">
        <f>'Monthly Demand'!F18</f>
        <v>404246</v>
      </c>
      <c r="D7" s="8">
        <f>'Monthly Demand'!F30</f>
        <v>434013</v>
      </c>
      <c r="E7" s="8">
        <f>'Monthly Demand'!F42</f>
        <v>422542</v>
      </c>
      <c r="F7" s="8">
        <f>'Monthly Demand'!F54</f>
        <v>415500</v>
      </c>
      <c r="G7" s="8">
        <f>'Monthly Demand'!F66</f>
        <v>485349</v>
      </c>
      <c r="H7" s="8">
        <f>'Monthly Demand'!F78</f>
        <v>662002</v>
      </c>
      <c r="I7" s="14">
        <f>'Monthly Demand'!F90</f>
        <v>590797.5</v>
      </c>
      <c r="J7" s="14">
        <f>'Monthly Demand'!F102</f>
        <v>505307.5</v>
      </c>
      <c r="K7" s="14">
        <f>'Monthly Demand'!F114</f>
        <v>678797.5</v>
      </c>
      <c r="L7" s="8">
        <f>'Monthly Demand'!F126</f>
        <v>654175</v>
      </c>
      <c r="N7" s="8">
        <f t="shared" si="0"/>
        <v>509201.68181818182</v>
      </c>
      <c r="O7" s="8"/>
      <c r="P7" s="8">
        <f t="shared" si="1"/>
        <v>1.0637923784034673</v>
      </c>
      <c r="Q7" s="9">
        <f t="shared" si="2"/>
        <v>827033.83580383821</v>
      </c>
    </row>
    <row r="8" spans="1:17" x14ac:dyDescent="0.3">
      <c r="A8" s="2" t="s">
        <v>49</v>
      </c>
      <c r="B8" s="8">
        <f>'Monthly Demand'!F7</f>
        <v>484572</v>
      </c>
      <c r="C8" s="8">
        <f>'Monthly Demand'!F19</f>
        <v>590063</v>
      </c>
      <c r="D8" s="8">
        <f>'Monthly Demand'!F31</f>
        <v>617345</v>
      </c>
      <c r="E8" s="8">
        <f>'Monthly Demand'!F43</f>
        <v>606878</v>
      </c>
      <c r="F8" s="8">
        <f>'Monthly Demand'!F55</f>
        <v>529395</v>
      </c>
      <c r="G8" s="8">
        <f>'Monthly Demand'!F67</f>
        <v>654195</v>
      </c>
      <c r="H8" s="8">
        <f>'Monthly Demand'!F79</f>
        <v>876881</v>
      </c>
      <c r="I8" s="14">
        <f>'Monthly Demand'!F91</f>
        <v>719588.75</v>
      </c>
      <c r="J8" s="14">
        <f>'Monthly Demand'!F103</f>
        <v>726858.75</v>
      </c>
      <c r="K8" s="8">
        <f>'Monthly Demand'!F115</f>
        <v>810441.25</v>
      </c>
      <c r="L8" s="8">
        <f>'Monthly Demand'!F127</f>
        <v>1277525</v>
      </c>
      <c r="N8" s="8">
        <f t="shared" si="0"/>
        <v>717612.97727272729</v>
      </c>
      <c r="O8" s="8"/>
      <c r="P8" s="8">
        <f t="shared" si="1"/>
        <v>1.4991922515659095</v>
      </c>
      <c r="Q8" s="9">
        <f t="shared" si="2"/>
        <v>1165530.7403882276</v>
      </c>
    </row>
    <row r="9" spans="1:17" x14ac:dyDescent="0.3">
      <c r="A9" s="2" t="s">
        <v>50</v>
      </c>
      <c r="B9" s="8">
        <f>'Monthly Demand'!F8</f>
        <v>328925</v>
      </c>
      <c r="C9" s="8">
        <f>'Monthly Demand'!F20</f>
        <v>425365</v>
      </c>
      <c r="D9" s="8">
        <f>'Monthly Demand'!F32</f>
        <v>398508</v>
      </c>
      <c r="E9" s="8">
        <f>'Monthly Demand'!F44</f>
        <v>390641</v>
      </c>
      <c r="F9" s="8">
        <f>'Monthly Demand'!F56</f>
        <v>425433</v>
      </c>
      <c r="G9" s="8">
        <f>'Monthly Demand'!F68</f>
        <v>472676</v>
      </c>
      <c r="H9" s="8">
        <f>'Monthly Demand'!F80</f>
        <v>447746</v>
      </c>
      <c r="I9" s="8">
        <f>'Monthly Demand'!F92</f>
        <v>530858.75</v>
      </c>
      <c r="J9" s="8">
        <f>'Monthly Demand'!F104</f>
        <v>524542.5</v>
      </c>
      <c r="K9" s="14">
        <f>'Monthly Demand'!F116</f>
        <v>606958.75</v>
      </c>
      <c r="L9" s="8">
        <f>'Monthly Demand'!F128</f>
        <v>550056.25</v>
      </c>
      <c r="N9" s="8">
        <f t="shared" si="0"/>
        <v>463791.84090909088</v>
      </c>
      <c r="O9" s="8"/>
      <c r="P9" s="8">
        <f t="shared" si="1"/>
        <v>0.96892497244534326</v>
      </c>
      <c r="Q9" s="9">
        <f t="shared" si="2"/>
        <v>753280.20094507257</v>
      </c>
    </row>
    <row r="10" spans="1:17" x14ac:dyDescent="0.3">
      <c r="A10" s="2" t="s">
        <v>51</v>
      </c>
      <c r="B10" s="8">
        <f>'Monthly Demand'!F9</f>
        <v>398534</v>
      </c>
      <c r="C10" s="8">
        <f>'Monthly Demand'!F21</f>
        <v>528696</v>
      </c>
      <c r="D10" s="8">
        <f>'Monthly Demand'!F33</f>
        <v>432330</v>
      </c>
      <c r="E10" s="8">
        <f>'Monthly Demand'!F45</f>
        <v>456960</v>
      </c>
      <c r="F10" s="8">
        <f>'Monthly Demand'!F57</f>
        <v>435399</v>
      </c>
      <c r="G10" s="8">
        <f>'Monthly Demand'!F69</f>
        <v>558067</v>
      </c>
      <c r="H10" s="8">
        <f>'Monthly Demand'!F81</f>
        <v>546042</v>
      </c>
      <c r="I10" s="8">
        <f>'Monthly Demand'!F93</f>
        <v>632075</v>
      </c>
      <c r="J10" s="14">
        <f>'Monthly Demand'!F105</f>
        <v>601687.5</v>
      </c>
      <c r="K10" s="14">
        <f>'Monthly Demand'!F117</f>
        <v>844311.25</v>
      </c>
      <c r="L10" s="8">
        <f>'Monthly Demand'!F129</f>
        <v>1078461.25</v>
      </c>
      <c r="N10" s="8">
        <f t="shared" si="0"/>
        <v>592051.18181818177</v>
      </c>
      <c r="O10" s="8"/>
      <c r="P10" s="8">
        <f t="shared" si="1"/>
        <v>1.2368763838212022</v>
      </c>
      <c r="Q10" s="9">
        <f t="shared" si="2"/>
        <v>961596.116774261</v>
      </c>
    </row>
    <row r="11" spans="1:17" x14ac:dyDescent="0.3">
      <c r="A11" s="2" t="s">
        <v>41</v>
      </c>
      <c r="B11" s="8">
        <f>'Monthly Demand'!F10</f>
        <v>388251</v>
      </c>
      <c r="C11" s="8">
        <f>'Monthly Demand'!F22</f>
        <v>483206</v>
      </c>
      <c r="D11" s="8">
        <f>'Monthly Demand'!F34</f>
        <v>453921</v>
      </c>
      <c r="E11" s="8">
        <f>'Monthly Demand'!F46</f>
        <v>453921</v>
      </c>
      <c r="F11" s="8">
        <f>'Monthly Demand'!F58</f>
        <v>449336</v>
      </c>
      <c r="G11" s="8">
        <f>'Monthly Demand'!F70</f>
        <v>550074</v>
      </c>
      <c r="H11" s="8">
        <f>'Monthly Demand'!F82</f>
        <v>609308</v>
      </c>
      <c r="I11" s="14">
        <f>'Monthly Demand'!F94</f>
        <v>563887.5</v>
      </c>
      <c r="J11" s="14">
        <f>'Monthly Demand'!F106</f>
        <v>570451.25</v>
      </c>
      <c r="K11" s="14">
        <f>'Monthly Demand'!F118</f>
        <v>781547.5</v>
      </c>
      <c r="L11" s="8">
        <f>'Monthly Demand'!F130</f>
        <v>928475</v>
      </c>
      <c r="N11" s="8">
        <f t="shared" si="0"/>
        <v>566579.84090909094</v>
      </c>
      <c r="O11" s="8"/>
      <c r="P11" s="8">
        <f t="shared" si="1"/>
        <v>1.1836632478589326</v>
      </c>
      <c r="Q11" s="9">
        <f t="shared" si="2"/>
        <v>920226.14191499795</v>
      </c>
    </row>
    <row r="12" spans="1:17" x14ac:dyDescent="0.3">
      <c r="A12" s="2" t="s">
        <v>42</v>
      </c>
      <c r="B12" s="8">
        <f>'Monthly Demand'!F11</f>
        <v>313815</v>
      </c>
      <c r="C12" s="8">
        <f>'Monthly Demand'!F23</f>
        <v>445928</v>
      </c>
      <c r="D12" s="8">
        <f>'Monthly Demand'!F35</f>
        <v>342400</v>
      </c>
      <c r="E12" s="8">
        <f>'Monthly Demand'!F47</f>
        <v>366884</v>
      </c>
      <c r="F12" s="8">
        <f>'Monthly Demand'!F59</f>
        <v>380834</v>
      </c>
      <c r="G12" s="8">
        <f>'Monthly Demand'!F71</f>
        <v>517748</v>
      </c>
      <c r="H12" s="8">
        <f>'Monthly Demand'!F83</f>
        <v>414304</v>
      </c>
      <c r="I12" s="14">
        <f>'Monthly Demand'!F95</f>
        <v>499152.5</v>
      </c>
      <c r="J12" s="8">
        <f>'Monthly Demand'!F107</f>
        <v>481597.5</v>
      </c>
      <c r="K12" s="14">
        <f>'Monthly Demand'!F119</f>
        <v>651311.25</v>
      </c>
      <c r="L12" s="14">
        <f>'Monthly Demand'!F131</f>
        <v>770398.75</v>
      </c>
      <c r="N12" s="8">
        <f t="shared" si="0"/>
        <v>471306.63636363635</v>
      </c>
      <c r="O12" s="8"/>
      <c r="P12" s="8">
        <f t="shared" si="1"/>
        <v>0.98462441417000934</v>
      </c>
      <c r="Q12" s="9">
        <f t="shared" si="2"/>
        <v>765485.56147699861</v>
      </c>
    </row>
    <row r="13" spans="1:17" x14ac:dyDescent="0.3">
      <c r="A13" s="2" t="s">
        <v>58</v>
      </c>
      <c r="B13" s="8">
        <f>'Monthly Demand'!F12</f>
        <v>339851</v>
      </c>
      <c r="C13" s="8">
        <f>'Monthly Demand'!F24</f>
        <v>396381</v>
      </c>
      <c r="D13" s="8">
        <f>'Monthly Demand'!F36</f>
        <v>373835</v>
      </c>
      <c r="E13" s="8">
        <f>'Monthly Demand'!F48</f>
        <v>411859</v>
      </c>
      <c r="F13" s="8">
        <f>'Monthly Demand'!F60</f>
        <v>402437</v>
      </c>
      <c r="G13" s="8">
        <f>'Monthly Demand'!F72</f>
        <v>499022</v>
      </c>
      <c r="H13" s="8">
        <f>'Monthly Demand'!F84</f>
        <v>491020</v>
      </c>
      <c r="I13" s="14">
        <f>'Monthly Demand'!F96</f>
        <v>555537.5</v>
      </c>
      <c r="J13" s="14">
        <f>'Monthly Demand'!F108</f>
        <v>527693.75</v>
      </c>
      <c r="K13" s="8">
        <f>'Monthly Demand'!F120</f>
        <v>578923.75</v>
      </c>
      <c r="L13" s="14">
        <f>'Monthly Demand'!F132</f>
        <v>789866.25</v>
      </c>
      <c r="N13" s="8">
        <f t="shared" si="0"/>
        <v>487856.93181818182</v>
      </c>
      <c r="O13" s="8"/>
      <c r="P13" s="8">
        <f t="shared" si="1"/>
        <v>1.0192002586605575</v>
      </c>
      <c r="Q13" s="9">
        <f t="shared" si="2"/>
        <v>792366.17641249078</v>
      </c>
    </row>
    <row r="14" spans="1:17" x14ac:dyDescent="0.3">
      <c r="A14" s="2" t="s">
        <v>43</v>
      </c>
      <c r="B14" s="8">
        <f>'Monthly Demand'!F13</f>
        <v>310964</v>
      </c>
      <c r="C14" s="8">
        <f>'Monthly Demand'!F25</f>
        <v>379122</v>
      </c>
      <c r="D14" s="8">
        <f>'Monthly Demand'!F37</f>
        <v>365541</v>
      </c>
      <c r="E14" s="8">
        <f>'Monthly Demand'!F49</f>
        <v>364399</v>
      </c>
      <c r="F14" s="8">
        <f>'Monthly Demand'!F61</f>
        <v>378170</v>
      </c>
      <c r="G14" s="8">
        <f>'Monthly Demand'!F73</f>
        <v>440224</v>
      </c>
      <c r="H14" s="8">
        <f>'Monthly Demand'!F85</f>
        <v>595719</v>
      </c>
      <c r="I14" s="14">
        <f>'Monthly Demand'!F97</f>
        <v>493655</v>
      </c>
      <c r="J14" s="14">
        <f>'Monthly Demand'!F109</f>
        <v>478503.75</v>
      </c>
      <c r="K14" s="14">
        <f>'Monthly Demand'!F121</f>
        <v>525617.5</v>
      </c>
      <c r="L14" s="8">
        <f>'Monthly Demand'!F133</f>
        <v>884533.75</v>
      </c>
      <c r="N14" s="8">
        <f t="shared" si="0"/>
        <v>474222.63636363635</v>
      </c>
      <c r="O14" s="8"/>
      <c r="P14" s="8">
        <f t="shared" si="1"/>
        <v>0.99071633940550397</v>
      </c>
      <c r="Q14" s="9">
        <f t="shared" si="2"/>
        <v>770221.66261592822</v>
      </c>
    </row>
    <row r="15" spans="1:17" x14ac:dyDescent="0.3">
      <c r="A15" s="2" t="s">
        <v>44</v>
      </c>
      <c r="B15" s="8">
        <f>'Monthly Demand'!F14</f>
        <v>303309</v>
      </c>
      <c r="C15" s="8">
        <f>'Monthly Demand'!F26</f>
        <v>418565</v>
      </c>
      <c r="D15" s="8">
        <f>'Monthly Demand'!F38</f>
        <v>376764</v>
      </c>
      <c r="E15" s="8">
        <f>'Monthly Demand'!F50</f>
        <v>391269</v>
      </c>
      <c r="F15" s="8">
        <f>'Monthly Demand'!F62</f>
        <v>362289</v>
      </c>
      <c r="G15" s="8">
        <f>'Monthly Demand'!F74</f>
        <v>437008</v>
      </c>
      <c r="H15" s="8">
        <f>'Monthly Demand'!F86</f>
        <v>522298</v>
      </c>
      <c r="I15" s="8">
        <f>'Monthly Demand'!F98</f>
        <v>496630</v>
      </c>
      <c r="J15" s="14">
        <f>'Monthly Demand'!F110</f>
        <v>449670</v>
      </c>
      <c r="K15" s="14">
        <f>'Monthly Demand'!F122</f>
        <v>616660</v>
      </c>
      <c r="L15" s="14">
        <f>'Monthly Demand'!F134</f>
        <v>612517.5</v>
      </c>
      <c r="N15" s="8">
        <f t="shared" si="0"/>
        <v>453361.77272727271</v>
      </c>
      <c r="O15" s="8"/>
      <c r="P15" s="8">
        <f t="shared" si="1"/>
        <v>0.94713512485798113</v>
      </c>
      <c r="Q15" s="9">
        <f t="shared" si="2"/>
        <v>736339.92049410439</v>
      </c>
    </row>
    <row r="16" spans="1:17" x14ac:dyDescent="0.3">
      <c r="A16" s="2" t="s">
        <v>52</v>
      </c>
      <c r="B16" s="10">
        <f>SUM(B4:B15)</f>
        <v>3868692</v>
      </c>
      <c r="C16" s="10">
        <f t="shared" ref="C16:L16" si="3">SUM(C4:C15)</f>
        <v>4919666</v>
      </c>
      <c r="D16" s="10">
        <f t="shared" si="3"/>
        <v>4604850</v>
      </c>
      <c r="E16" s="10">
        <f t="shared" si="3"/>
        <v>4715571</v>
      </c>
      <c r="F16" s="10">
        <f t="shared" si="3"/>
        <v>4574723</v>
      </c>
      <c r="G16" s="10">
        <f t="shared" si="3"/>
        <v>5554325</v>
      </c>
      <c r="H16" s="10">
        <f t="shared" si="3"/>
        <v>6343782</v>
      </c>
      <c r="I16" s="10">
        <f t="shared" si="3"/>
        <v>6183747.5</v>
      </c>
      <c r="J16" s="10">
        <f t="shared" si="3"/>
        <v>5927370</v>
      </c>
      <c r="K16" s="10">
        <f>SUM(K4:K15)</f>
        <v>7361302.5</v>
      </c>
      <c r="L16" s="10">
        <f t="shared" si="3"/>
        <v>9129937.5</v>
      </c>
      <c r="N16" s="11">
        <f t="shared" si="0"/>
        <v>5743996.9545454541</v>
      </c>
      <c r="Q16" s="66">
        <f>SUM(Q4:Q15)</f>
        <v>9329269.7251136005</v>
      </c>
    </row>
    <row r="17" spans="1:17" x14ac:dyDescent="0.3">
      <c r="A17" s="2" t="s">
        <v>53</v>
      </c>
      <c r="B17" s="10">
        <f>AVERAGE(B4:B15)</f>
        <v>322391</v>
      </c>
      <c r="C17" s="10">
        <f t="shared" ref="C17:L17" si="4">AVERAGE(C4:C15)</f>
        <v>409972.16666666669</v>
      </c>
      <c r="D17" s="10">
        <f t="shared" si="4"/>
        <v>383737.5</v>
      </c>
      <c r="E17" s="10">
        <f t="shared" si="4"/>
        <v>392964.25</v>
      </c>
      <c r="F17" s="10">
        <f t="shared" si="4"/>
        <v>381226.91666666669</v>
      </c>
      <c r="G17" s="10">
        <f t="shared" si="4"/>
        <v>462860.41666666669</v>
      </c>
      <c r="H17" s="10">
        <f t="shared" si="4"/>
        <v>528648.5</v>
      </c>
      <c r="I17" s="10">
        <f t="shared" si="4"/>
        <v>515312.29166666669</v>
      </c>
      <c r="J17" s="10">
        <f t="shared" si="4"/>
        <v>493947.5</v>
      </c>
      <c r="K17" s="10">
        <f t="shared" si="4"/>
        <v>613441.875</v>
      </c>
      <c r="L17" s="10">
        <f t="shared" si="4"/>
        <v>760828.125</v>
      </c>
      <c r="N17" s="11">
        <f t="shared" si="0"/>
        <v>478666.41287878784</v>
      </c>
      <c r="Q17" s="66">
        <f>AVERAGE(Q4:Q15)</f>
        <v>777439.14375946671</v>
      </c>
    </row>
    <row r="18" spans="1:17" x14ac:dyDescent="0.3">
      <c r="A18" s="2" t="s">
        <v>54</v>
      </c>
      <c r="B18" s="10">
        <f>_xlfn.STDEV.P(B4:B15)</f>
        <v>78726.678887570684</v>
      </c>
      <c r="C18" s="10">
        <f t="shared" ref="C18:L18" si="5">_xlfn.STDEV.P(C4:C15)</f>
        <v>97342.092025010206</v>
      </c>
      <c r="D18" s="10">
        <f t="shared" si="5"/>
        <v>95506.109305024744</v>
      </c>
      <c r="E18" s="10">
        <f t="shared" si="5"/>
        <v>89516.08753656612</v>
      </c>
      <c r="F18" s="10">
        <f t="shared" si="5"/>
        <v>81371.632409026439</v>
      </c>
      <c r="G18" s="10">
        <f t="shared" si="5"/>
        <v>107871.91264292599</v>
      </c>
      <c r="H18" s="10">
        <f t="shared" si="5"/>
        <v>139858.71778482982</v>
      </c>
      <c r="I18" s="10">
        <f t="shared" si="5"/>
        <v>109949.2897504266</v>
      </c>
      <c r="J18" s="10">
        <f t="shared" si="5"/>
        <v>109968.65273510902</v>
      </c>
      <c r="K18" s="10">
        <f t="shared" si="5"/>
        <v>149161.62844683434</v>
      </c>
      <c r="L18" s="10">
        <f t="shared" si="5"/>
        <v>235704.15138766693</v>
      </c>
      <c r="N18" s="11">
        <f t="shared" si="0"/>
        <v>117725.1775373628</v>
      </c>
      <c r="Q18" s="66">
        <f>_xlfn.STDEV.P(Q4:Q15)</f>
        <v>179940.59879142162</v>
      </c>
    </row>
    <row r="20" spans="1:17" x14ac:dyDescent="0.3">
      <c r="A20" s="3" t="s">
        <v>25</v>
      </c>
      <c r="B20" s="3" t="s">
        <v>55</v>
      </c>
      <c r="C20" s="3" t="s">
        <v>56</v>
      </c>
    </row>
    <row r="21" spans="1:17" x14ac:dyDescent="0.3">
      <c r="A21" s="2" t="s">
        <v>32</v>
      </c>
      <c r="B21" s="11">
        <f>B16</f>
        <v>3868692</v>
      </c>
      <c r="C21" s="8">
        <f>'Exp Smooth with Trend(RD)'!F12</f>
        <v>2.3928563673253113E-3</v>
      </c>
    </row>
    <row r="22" spans="1:17" x14ac:dyDescent="0.3">
      <c r="A22" s="2" t="s">
        <v>33</v>
      </c>
      <c r="B22" s="11">
        <f>C16</f>
        <v>4919666</v>
      </c>
      <c r="C22" s="8">
        <f>'Exp Smooth with Trend(RD)'!F13</f>
        <v>3966366.5576139744</v>
      </c>
    </row>
    <row r="23" spans="1:17" x14ac:dyDescent="0.3">
      <c r="A23" s="2" t="s">
        <v>34</v>
      </c>
      <c r="B23" s="11">
        <f>D16</f>
        <v>4604850</v>
      </c>
      <c r="C23" s="8">
        <f>'Exp Smooth with Trend(RD)'!F14</f>
        <v>5041408.9246720327</v>
      </c>
    </row>
    <row r="24" spans="1:17" x14ac:dyDescent="0.3">
      <c r="A24" s="2" t="s">
        <v>95</v>
      </c>
      <c r="B24" s="11">
        <f>E16</f>
        <v>4715571</v>
      </c>
      <c r="C24" s="8">
        <f>'Exp Smooth with Trend(RD)'!F15</f>
        <v>4715570.9309790768</v>
      </c>
    </row>
    <row r="25" spans="1:17" x14ac:dyDescent="0.3">
      <c r="A25" s="2" t="s">
        <v>36</v>
      </c>
      <c r="B25" s="11">
        <f>F16</f>
        <v>4574723</v>
      </c>
      <c r="C25" s="8">
        <f>'Exp Smooth with Trend(RD)'!F16</f>
        <v>4826291.9327216782</v>
      </c>
    </row>
    <row r="26" spans="1:17" x14ac:dyDescent="0.3">
      <c r="A26" s="2" t="s">
        <v>37</v>
      </c>
      <c r="B26" s="11">
        <f>G16</f>
        <v>5554325</v>
      </c>
      <c r="C26" s="8">
        <f>'Exp Smooth with Trend(RD)'!F17</f>
        <v>4679092.4620882804</v>
      </c>
    </row>
    <row r="27" spans="1:17" x14ac:dyDescent="0.3">
      <c r="A27" s="2" t="s">
        <v>31</v>
      </c>
      <c r="B27" s="11">
        <f>H16</f>
        <v>6343782</v>
      </c>
      <c r="C27" s="8">
        <f>'Exp Smooth with Trend(RD)'!F18</f>
        <v>5680791.8399393475</v>
      </c>
    </row>
    <row r="28" spans="1:17" x14ac:dyDescent="0.3">
      <c r="A28" s="2" t="s">
        <v>30</v>
      </c>
      <c r="B28" s="11">
        <f>I16</f>
        <v>6183747.5</v>
      </c>
      <c r="C28" s="8">
        <f>'Exp Smooth with Trend(RD)'!F19</f>
        <v>6486987.641850614</v>
      </c>
    </row>
    <row r="29" spans="1:17" x14ac:dyDescent="0.3">
      <c r="A29" s="2" t="s">
        <v>29</v>
      </c>
      <c r="B29" s="11">
        <f>J16</f>
        <v>5927370</v>
      </c>
      <c r="C29" s="8">
        <f>'Exp Smooth with Trend(RD)'!F20</f>
        <v>6319297.1056501409</v>
      </c>
    </row>
    <row r="30" spans="1:17" x14ac:dyDescent="0.3">
      <c r="A30" s="2" t="s">
        <v>28</v>
      </c>
      <c r="B30" s="11">
        <f>K16</f>
        <v>7361302.5</v>
      </c>
      <c r="C30" s="8">
        <f>'Exp Smooth with Trend(RD)'!F21</f>
        <v>6053024.450970117</v>
      </c>
    </row>
    <row r="31" spans="1:17" x14ac:dyDescent="0.3">
      <c r="A31" s="2" t="s">
        <v>27</v>
      </c>
      <c r="B31" s="11">
        <f>L16</f>
        <v>9129937.5</v>
      </c>
      <c r="C31" s="8">
        <f>'Exp Smooth with Trend(RD)'!F22</f>
        <v>7519987.617828832</v>
      </c>
    </row>
    <row r="32" spans="1:17" x14ac:dyDescent="0.3">
      <c r="A32" s="2" t="s">
        <v>96</v>
      </c>
      <c r="B32" s="12"/>
      <c r="C32" s="13">
        <f>'Exp Smooth with Trend(RD)'!F23</f>
        <v>9329269.7251136005</v>
      </c>
      <c r="D32" s="10"/>
    </row>
    <row r="37" spans="13:20" ht="14.4" customHeight="1" x14ac:dyDescent="0.3">
      <c r="M37" s="70"/>
      <c r="N37" s="70"/>
      <c r="O37" s="70"/>
      <c r="P37" s="70"/>
      <c r="Q37" s="70"/>
      <c r="R37" s="70"/>
      <c r="S37" s="70"/>
      <c r="T37" s="70"/>
    </row>
    <row r="38" spans="13:20" x14ac:dyDescent="0.3">
      <c r="M38" s="70"/>
      <c r="N38" s="70"/>
      <c r="O38" s="70"/>
      <c r="P38" s="70"/>
      <c r="Q38" s="70"/>
      <c r="R38" s="70"/>
      <c r="S38" s="70"/>
      <c r="T38" s="70"/>
    </row>
    <row r="39" spans="13:20" x14ac:dyDescent="0.3">
      <c r="M39" s="70"/>
      <c r="N39" s="70"/>
      <c r="O39" s="70"/>
      <c r="P39" s="70"/>
      <c r="Q39" s="70"/>
      <c r="R39" s="70"/>
      <c r="S39" s="70"/>
      <c r="T39" s="70"/>
    </row>
    <row r="40" spans="13:20" x14ac:dyDescent="0.3">
      <c r="M40" s="70"/>
      <c r="N40" s="70"/>
      <c r="O40" s="70"/>
      <c r="P40" s="70"/>
      <c r="Q40" s="70"/>
      <c r="R40" s="70"/>
      <c r="S40" s="70"/>
      <c r="T40" s="70"/>
    </row>
  </sheetData>
  <mergeCells count="2">
    <mergeCell ref="B2:M2"/>
    <mergeCell ref="M37:T40"/>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D9434-DF05-40D2-A301-59BC2BDD401A}">
  <dimension ref="A1:O28"/>
  <sheetViews>
    <sheetView topLeftCell="A3" zoomScaleNormal="100" workbookViewId="0">
      <selection activeCell="F12" sqref="F12:F23"/>
    </sheetView>
  </sheetViews>
  <sheetFormatPr defaultColWidth="9.109375" defaultRowHeight="14.4" x14ac:dyDescent="0.3"/>
  <cols>
    <col min="1" max="1" width="9.21875" bestFit="1" customWidth="1"/>
    <col min="2" max="2" width="12" bestFit="1" customWidth="1"/>
    <col min="4" max="4" width="12.88671875" customWidth="1"/>
    <col min="6" max="6" width="10.88671875" customWidth="1"/>
    <col min="8" max="8" width="9" bestFit="1" customWidth="1"/>
    <col min="9" max="9" width="11.21875" customWidth="1"/>
  </cols>
  <sheetData>
    <row r="1" spans="1:15" ht="19.8" x14ac:dyDescent="0.4">
      <c r="A1" s="15" t="s">
        <v>59</v>
      </c>
      <c r="B1" s="16"/>
      <c r="C1" s="16" t="s">
        <v>60</v>
      </c>
      <c r="D1" s="16"/>
      <c r="E1" s="16"/>
      <c r="F1" s="16"/>
      <c r="G1" s="16"/>
      <c r="H1" s="16"/>
      <c r="I1" s="16"/>
      <c r="J1" s="16"/>
    </row>
    <row r="2" spans="1:15" x14ac:dyDescent="0.3">
      <c r="A2" s="17"/>
      <c r="B2" s="17"/>
    </row>
    <row r="5" spans="1:15" ht="15" thickBot="1" x14ac:dyDescent="0.35">
      <c r="A5" t="s">
        <v>61</v>
      </c>
      <c r="B5" s="18">
        <v>1</v>
      </c>
      <c r="C5" s="19" t="str">
        <f>IF(OR(B5&lt;0,B5&gt;1),"Alpha should be between 0 and 1","")</f>
        <v/>
      </c>
    </row>
    <row r="6" spans="1:15" x14ac:dyDescent="0.3">
      <c r="A6" t="s">
        <v>62</v>
      </c>
      <c r="B6" s="18">
        <v>2.5247436417058636E-2</v>
      </c>
      <c r="C6" s="19" t="str">
        <f>IF(OR(B6&lt;0,B6&gt;1),"Beta should be between 0 and 1","")</f>
        <v/>
      </c>
      <c r="J6" s="20"/>
      <c r="L6" s="21"/>
      <c r="M6" s="22"/>
      <c r="N6" s="22"/>
      <c r="O6" s="23"/>
    </row>
    <row r="7" spans="1:15" x14ac:dyDescent="0.3">
      <c r="C7" s="19"/>
      <c r="J7" s="20"/>
      <c r="L7" s="24"/>
      <c r="M7" s="25"/>
      <c r="N7" s="25"/>
      <c r="O7" s="26"/>
    </row>
    <row r="8" spans="1:15" x14ac:dyDescent="0.3">
      <c r="C8" s="19"/>
      <c r="J8" s="20"/>
      <c r="L8" s="24"/>
      <c r="M8" s="25"/>
      <c r="N8" s="25"/>
      <c r="O8" s="26"/>
    </row>
    <row r="9" spans="1:15" x14ac:dyDescent="0.3">
      <c r="C9" s="19"/>
      <c r="J9" s="20"/>
      <c r="L9" s="24"/>
      <c r="M9" s="25"/>
      <c r="N9" s="25"/>
      <c r="O9" s="26"/>
    </row>
    <row r="10" spans="1:15" ht="15" thickBot="1" x14ac:dyDescent="0.35">
      <c r="A10" s="27" t="s">
        <v>63</v>
      </c>
      <c r="D10" s="28" t="s">
        <v>64</v>
      </c>
      <c r="E10" s="28"/>
      <c r="F10" s="28"/>
      <c r="J10" s="20"/>
      <c r="L10" s="29" t="s">
        <v>65</v>
      </c>
      <c r="M10" s="30"/>
      <c r="N10" s="30"/>
      <c r="O10" s="31"/>
    </row>
    <row r="11" spans="1:15" s="32" customFormat="1" ht="73.2" thickBot="1" x14ac:dyDescent="0.4">
      <c r="A11" s="32" t="s">
        <v>66</v>
      </c>
      <c r="B11" s="32" t="s">
        <v>55</v>
      </c>
      <c r="D11" s="33" t="s">
        <v>67</v>
      </c>
      <c r="E11" s="34" t="s">
        <v>68</v>
      </c>
      <c r="F11" s="34" t="s">
        <v>69</v>
      </c>
      <c r="G11" s="35" t="s">
        <v>70</v>
      </c>
      <c r="H11" s="35" t="s">
        <v>71</v>
      </c>
      <c r="I11" s="35" t="s">
        <v>72</v>
      </c>
      <c r="J11" s="36" t="s">
        <v>73</v>
      </c>
      <c r="L11" s="37" t="s">
        <v>74</v>
      </c>
      <c r="M11" s="38" t="s">
        <v>75</v>
      </c>
      <c r="N11" s="38" t="s">
        <v>76</v>
      </c>
      <c r="O11" s="39" t="s">
        <v>77</v>
      </c>
    </row>
    <row r="12" spans="1:15" x14ac:dyDescent="0.3">
      <c r="A12" t="s">
        <v>78</v>
      </c>
      <c r="B12" s="40">
        <f>'Seasonality(RD)'!B21</f>
        <v>3868692</v>
      </c>
      <c r="D12" s="41">
        <v>5.651781576112319E-6</v>
      </c>
      <c r="E12" s="41">
        <v>2.3872045857491991E-3</v>
      </c>
      <c r="F12" s="42">
        <f>D12+E12</f>
        <v>2.3928563673253113E-3</v>
      </c>
      <c r="G12" s="30">
        <f t="shared" ref="G12:G22" si="0">B12-F12</f>
        <v>3868691.9976071436</v>
      </c>
      <c r="H12" s="30">
        <f t="shared" ref="H12:H22" si="1">ABS(G12)</f>
        <v>3868691.9976071436</v>
      </c>
      <c r="I12" s="30">
        <f t="shared" ref="I12:I22" si="2">G12^2</f>
        <v>14966777772349.551</v>
      </c>
      <c r="J12" s="43">
        <f t="shared" ref="J12:J22" si="3">H12/B12</f>
        <v>0.99999999938148176</v>
      </c>
      <c r="L12" s="44"/>
      <c r="M12" s="30"/>
      <c r="N12" s="30"/>
      <c r="O12" s="31"/>
    </row>
    <row r="13" spans="1:15" x14ac:dyDescent="0.3">
      <c r="A13" t="s">
        <v>79</v>
      </c>
      <c r="B13" s="45">
        <f>'Seasonality(RD)'!B22</f>
        <v>4919666</v>
      </c>
      <c r="D13" s="44">
        <f>$B$5*B12+(1-$B$5)*F12</f>
        <v>3868692</v>
      </c>
      <c r="E13" s="42">
        <f>$B$6*(D13-D12)+(1-$B$6)*E12</f>
        <v>97674.557613974495</v>
      </c>
      <c r="F13" s="42">
        <f>D13+E13</f>
        <v>3966366.5576139744</v>
      </c>
      <c r="G13" s="30">
        <f t="shared" si="0"/>
        <v>953299.44238602556</v>
      </c>
      <c r="H13" s="30">
        <f t="shared" si="1"/>
        <v>953299.44238602556</v>
      </c>
      <c r="I13" s="30">
        <f t="shared" si="2"/>
        <v>908779826853.50732</v>
      </c>
      <c r="J13" s="43">
        <f t="shared" si="3"/>
        <v>0.19377320378782331</v>
      </c>
      <c r="L13" s="44">
        <f>L12+G13</f>
        <v>953299.44238602556</v>
      </c>
      <c r="M13" s="30">
        <f>M12+H13</f>
        <v>953299.44238602556</v>
      </c>
      <c r="N13" s="30">
        <f>SUM($H$11:H13)/COUNT($H$11:H13)</f>
        <v>2410995.7199965846</v>
      </c>
      <c r="O13" s="31">
        <f>L13/N13</f>
        <v>0.39539657183106736</v>
      </c>
    </row>
    <row r="14" spans="1:15" x14ac:dyDescent="0.3">
      <c r="A14" t="s">
        <v>80</v>
      </c>
      <c r="B14" s="45">
        <f>'Seasonality(RD)'!B23</f>
        <v>4604850</v>
      </c>
      <c r="D14" s="44">
        <f t="shared" ref="D14:D23" si="4">$B$5*B13+(1-$B$5)*F13</f>
        <v>4919666</v>
      </c>
      <c r="E14" s="42">
        <f t="shared" ref="E14:E23" si="5">$B$6*(D14-D13)+(1-$B$6)*E13</f>
        <v>121742.92467203313</v>
      </c>
      <c r="F14" s="42">
        <f t="shared" ref="F14:F23" si="6">D14+E14</f>
        <v>5041408.9246720327</v>
      </c>
      <c r="G14" s="30">
        <f t="shared" si="0"/>
        <v>-436558.92467203271</v>
      </c>
      <c r="H14" s="30">
        <f t="shared" si="1"/>
        <v>436558.92467203271</v>
      </c>
      <c r="I14" s="30">
        <f t="shared" si="2"/>
        <v>190583694710.80151</v>
      </c>
      <c r="J14" s="43">
        <f t="shared" si="3"/>
        <v>9.4804157501771541E-2</v>
      </c>
      <c r="L14" s="44">
        <f t="shared" ref="L14:M21" si="7">L13+G14</f>
        <v>516740.51771399286</v>
      </c>
      <c r="M14" s="30">
        <f t="shared" si="7"/>
        <v>1389858.3670580583</v>
      </c>
      <c r="N14" s="30">
        <f>SUM($H$11:H14)/COUNT($H$11:H14)</f>
        <v>1752850.1215550674</v>
      </c>
      <c r="O14" s="31">
        <f t="shared" ref="O14:O21" si="8">L14/N14</f>
        <v>0.29480017222211718</v>
      </c>
    </row>
    <row r="15" spans="1:15" x14ac:dyDescent="0.3">
      <c r="A15" t="s">
        <v>81</v>
      </c>
      <c r="B15" s="45">
        <f>'Seasonality(RD)'!B24</f>
        <v>4715571</v>
      </c>
      <c r="D15" s="44">
        <f t="shared" si="4"/>
        <v>4604850</v>
      </c>
      <c r="E15" s="42">
        <f t="shared" si="5"/>
        <v>110720.93097907648</v>
      </c>
      <c r="F15" s="42">
        <f t="shared" si="6"/>
        <v>4715570.9309790768</v>
      </c>
      <c r="G15" s="30">
        <f t="shared" si="0"/>
        <v>6.9020923227071762E-2</v>
      </c>
      <c r="H15" s="30">
        <f t="shared" si="1"/>
        <v>6.9020923227071762E-2</v>
      </c>
      <c r="I15" s="30">
        <f t="shared" si="2"/>
        <v>4.7638878431173343E-3</v>
      </c>
      <c r="J15" s="43">
        <f t="shared" si="3"/>
        <v>1.463681136962454E-8</v>
      </c>
      <c r="L15" s="44">
        <f t="shared" si="7"/>
        <v>516740.58673491608</v>
      </c>
      <c r="M15" s="30">
        <f t="shared" si="7"/>
        <v>1389858.4360789815</v>
      </c>
      <c r="N15" s="30">
        <f>SUM($H$11:H15)/COUNT($H$11:H15)</f>
        <v>1314637.6084215313</v>
      </c>
      <c r="O15" s="31">
        <f t="shared" si="8"/>
        <v>0.39306694363883288</v>
      </c>
    </row>
    <row r="16" spans="1:15" x14ac:dyDescent="0.3">
      <c r="A16" t="s">
        <v>82</v>
      </c>
      <c r="B16" s="45">
        <f>'Seasonality(RD)'!B25</f>
        <v>4574723</v>
      </c>
      <c r="D16" s="44">
        <f t="shared" si="4"/>
        <v>4715571</v>
      </c>
      <c r="E16" s="42">
        <f t="shared" si="5"/>
        <v>110720.93272167786</v>
      </c>
      <c r="F16" s="42">
        <f t="shared" si="6"/>
        <v>4826291.9327216782</v>
      </c>
      <c r="G16" s="30">
        <f t="shared" si="0"/>
        <v>-251568.93272167817</v>
      </c>
      <c r="H16" s="30">
        <f t="shared" si="1"/>
        <v>251568.93272167817</v>
      </c>
      <c r="I16" s="30">
        <f t="shared" si="2"/>
        <v>63286927910.724236</v>
      </c>
      <c r="J16" s="43">
        <f t="shared" si="3"/>
        <v>5.4991074371427112E-2</v>
      </c>
      <c r="L16" s="44">
        <f t="shared" si="7"/>
        <v>265171.65401323792</v>
      </c>
      <c r="M16" s="30">
        <f t="shared" si="7"/>
        <v>1641427.3688006597</v>
      </c>
      <c r="N16" s="30">
        <f>SUM($H$11:H16)/COUNT($H$11:H16)</f>
        <v>1102023.8732815606</v>
      </c>
      <c r="O16" s="31">
        <f t="shared" si="8"/>
        <v>0.24062242247404392</v>
      </c>
    </row>
    <row r="17" spans="1:15" x14ac:dyDescent="0.3">
      <c r="A17" t="s">
        <v>83</v>
      </c>
      <c r="B17" s="45">
        <f>'Seasonality(RD)'!B26</f>
        <v>5554325</v>
      </c>
      <c r="D17" s="44">
        <f t="shared" si="4"/>
        <v>4574723</v>
      </c>
      <c r="E17" s="42">
        <f t="shared" si="5"/>
        <v>104369.46208827999</v>
      </c>
      <c r="F17" s="42">
        <f t="shared" si="6"/>
        <v>4679092.4620882804</v>
      </c>
      <c r="G17" s="30">
        <f t="shared" si="0"/>
        <v>875232.53791171964</v>
      </c>
      <c r="H17" s="30">
        <f t="shared" si="1"/>
        <v>875232.53791171964</v>
      </c>
      <c r="I17" s="30">
        <f t="shared" si="2"/>
        <v>766031995419.38977</v>
      </c>
      <c r="J17" s="43">
        <f t="shared" si="3"/>
        <v>0.15757676007646648</v>
      </c>
      <c r="L17" s="44">
        <f t="shared" si="7"/>
        <v>1140404.1919249576</v>
      </c>
      <c r="M17" s="30">
        <f t="shared" si="7"/>
        <v>2516659.9067123793</v>
      </c>
      <c r="N17" s="30">
        <f>SUM($H$11:H17)/COUNT($H$11:H17)</f>
        <v>1064225.3173865872</v>
      </c>
      <c r="O17" s="31">
        <f t="shared" si="8"/>
        <v>1.0715815281724761</v>
      </c>
    </row>
    <row r="18" spans="1:15" x14ac:dyDescent="0.3">
      <c r="A18" t="s">
        <v>84</v>
      </c>
      <c r="B18" s="45">
        <f>'Seasonality(RD)'!B27</f>
        <v>6343782</v>
      </c>
      <c r="D18" s="44">
        <f t="shared" si="4"/>
        <v>5554325</v>
      </c>
      <c r="E18" s="42">
        <f t="shared" si="5"/>
        <v>126466.83993934702</v>
      </c>
      <c r="F18" s="42">
        <f t="shared" si="6"/>
        <v>5680791.8399393475</v>
      </c>
      <c r="G18" s="30">
        <f t="shared" si="0"/>
        <v>662990.16006065253</v>
      </c>
      <c r="H18" s="30">
        <f t="shared" si="1"/>
        <v>662990.16006065253</v>
      </c>
      <c r="I18" s="30">
        <f t="shared" si="2"/>
        <v>439555952337.24963</v>
      </c>
      <c r="J18" s="43">
        <f t="shared" si="3"/>
        <v>0.10451023696284843</v>
      </c>
      <c r="L18" s="44">
        <f t="shared" si="7"/>
        <v>1803394.3519856101</v>
      </c>
      <c r="M18" s="30">
        <f t="shared" si="7"/>
        <v>3179650.0667730318</v>
      </c>
      <c r="N18" s="30">
        <f>SUM($H$11:H18)/COUNT($H$11:H18)</f>
        <v>1006906.0091971679</v>
      </c>
      <c r="O18" s="31">
        <f t="shared" si="8"/>
        <v>1.7910255133182718</v>
      </c>
    </row>
    <row r="19" spans="1:15" x14ac:dyDescent="0.3">
      <c r="A19" t="s">
        <v>85</v>
      </c>
      <c r="B19" s="45">
        <f>'Seasonality(RD)'!B28</f>
        <v>6183747.5</v>
      </c>
      <c r="D19" s="44">
        <f t="shared" si="4"/>
        <v>6343782</v>
      </c>
      <c r="E19" s="42">
        <f t="shared" si="5"/>
        <v>143205.64185061387</v>
      </c>
      <c r="F19" s="42">
        <f t="shared" si="6"/>
        <v>6486987.641850614</v>
      </c>
      <c r="G19" s="30">
        <f t="shared" si="0"/>
        <v>-303240.14185061399</v>
      </c>
      <c r="H19" s="30">
        <f t="shared" si="1"/>
        <v>303240.14185061399</v>
      </c>
      <c r="I19" s="30">
        <f t="shared" si="2"/>
        <v>91954583629.58049</v>
      </c>
      <c r="J19" s="43">
        <f t="shared" si="3"/>
        <v>4.9038247737413922E-2</v>
      </c>
      <c r="L19" s="44">
        <f t="shared" si="7"/>
        <v>1500154.2101349961</v>
      </c>
      <c r="M19" s="30">
        <f t="shared" si="7"/>
        <v>3482890.2086236458</v>
      </c>
      <c r="N19" s="30">
        <f>SUM($H$11:H19)/COUNT($H$11:H19)</f>
        <v>918947.77577884868</v>
      </c>
      <c r="O19" s="31">
        <f t="shared" si="8"/>
        <v>1.6324694935613173</v>
      </c>
    </row>
    <row r="20" spans="1:15" x14ac:dyDescent="0.3">
      <c r="A20" t="s">
        <v>86</v>
      </c>
      <c r="B20" s="45">
        <f>'Seasonality(RD)'!B29</f>
        <v>5927370</v>
      </c>
      <c r="D20" s="44">
        <f t="shared" si="4"/>
        <v>6183747.5</v>
      </c>
      <c r="E20" s="42">
        <f t="shared" si="5"/>
        <v>135549.60565014067</v>
      </c>
      <c r="F20" s="42">
        <f t="shared" si="6"/>
        <v>6319297.1056501409</v>
      </c>
      <c r="G20" s="30">
        <f t="shared" si="0"/>
        <v>-391927.1056501409</v>
      </c>
      <c r="H20" s="30">
        <f t="shared" si="1"/>
        <v>391927.1056501409</v>
      </c>
      <c r="I20" s="30">
        <f t="shared" si="2"/>
        <v>153606856143.29672</v>
      </c>
      <c r="J20" s="43">
        <f t="shared" si="3"/>
        <v>6.6121586074454758E-2</v>
      </c>
      <c r="L20" s="44">
        <f t="shared" si="7"/>
        <v>1108227.1044848552</v>
      </c>
      <c r="M20" s="30">
        <f t="shared" si="7"/>
        <v>3874817.3142737867</v>
      </c>
      <c r="N20" s="30">
        <f>SUM($H$11:H20)/COUNT($H$11:H20)</f>
        <v>860389.92354232562</v>
      </c>
      <c r="O20" s="31">
        <f t="shared" si="8"/>
        <v>1.2880521658391291</v>
      </c>
    </row>
    <row r="21" spans="1:15" x14ac:dyDescent="0.3">
      <c r="A21" t="s">
        <v>87</v>
      </c>
      <c r="B21" s="45">
        <f>'Seasonality(RD)'!B30</f>
        <v>7361302.5</v>
      </c>
      <c r="D21" s="44">
        <f t="shared" si="4"/>
        <v>5927370</v>
      </c>
      <c r="E21" s="42">
        <f t="shared" si="5"/>
        <v>125654.45097011693</v>
      </c>
      <c r="F21" s="42">
        <f t="shared" si="6"/>
        <v>6053024.450970117</v>
      </c>
      <c r="G21" s="30">
        <f t="shared" si="0"/>
        <v>1308278.049029883</v>
      </c>
      <c r="H21" s="30">
        <f t="shared" si="1"/>
        <v>1308278.049029883</v>
      </c>
      <c r="I21" s="30">
        <f t="shared" si="2"/>
        <v>1711591453573.437</v>
      </c>
      <c r="J21" s="43">
        <f t="shared" si="3"/>
        <v>0.17772371791946914</v>
      </c>
      <c r="L21" s="44">
        <f t="shared" si="7"/>
        <v>2416505.1535147382</v>
      </c>
      <c r="M21" s="30">
        <f t="shared" si="7"/>
        <v>5183095.3633036697</v>
      </c>
      <c r="N21" s="30">
        <f>SUM($H$11:H21)/COUNT($H$11:H21)</f>
        <v>905178.7360910814</v>
      </c>
      <c r="O21" s="31">
        <f t="shared" si="8"/>
        <v>2.6696441897764411</v>
      </c>
    </row>
    <row r="22" spans="1:15" ht="15" thickBot="1" x14ac:dyDescent="0.35">
      <c r="A22" t="s">
        <v>88</v>
      </c>
      <c r="B22" s="46">
        <f>'Seasonality(RD)'!B31</f>
        <v>9129937.5</v>
      </c>
      <c r="D22" s="44">
        <f t="shared" si="4"/>
        <v>7361302.5</v>
      </c>
      <c r="E22" s="42">
        <f t="shared" si="5"/>
        <v>158685.11782883242</v>
      </c>
      <c r="F22" s="47">
        <f t="shared" si="6"/>
        <v>7519987.617828832</v>
      </c>
      <c r="G22" s="30">
        <f t="shared" si="0"/>
        <v>1609949.882171168</v>
      </c>
      <c r="H22" s="30">
        <f t="shared" si="1"/>
        <v>1609949.882171168</v>
      </c>
      <c r="I22" s="30">
        <f t="shared" si="2"/>
        <v>2591938623102.9575</v>
      </c>
      <c r="J22" s="31">
        <f t="shared" si="3"/>
        <v>0.17633744833096263</v>
      </c>
    </row>
    <row r="23" spans="1:15" ht="15" thickBot="1" x14ac:dyDescent="0.35">
      <c r="B23" s="48" t="s">
        <v>89</v>
      </c>
      <c r="C23" s="49"/>
      <c r="D23" s="49">
        <f t="shared" si="4"/>
        <v>9129937.5</v>
      </c>
      <c r="E23" s="49">
        <f t="shared" si="5"/>
        <v>199332.22511360003</v>
      </c>
      <c r="F23" s="50">
        <f t="shared" si="6"/>
        <v>9329269.7251136005</v>
      </c>
      <c r="G23" s="42"/>
      <c r="H23" s="30"/>
      <c r="I23" s="30"/>
      <c r="J23" s="31"/>
    </row>
    <row r="24" spans="1:15" x14ac:dyDescent="0.3">
      <c r="D24" s="51" t="s">
        <v>52</v>
      </c>
      <c r="E24" s="52"/>
      <c r="F24" s="52"/>
      <c r="G24" s="30">
        <f>SUM(G12:G22)</f>
        <v>7895147.0332930498</v>
      </c>
      <c r="H24" s="30">
        <f>SUM(H12:H22)</f>
        <v>10661737.243081983</v>
      </c>
      <c r="I24" s="30">
        <f>SUM(I12:I22)</f>
        <v>21884107686030.5</v>
      </c>
      <c r="J24" s="43">
        <f>SUM(J12:J22)</f>
        <v>2.0748764467809302</v>
      </c>
    </row>
    <row r="25" spans="1:15" x14ac:dyDescent="0.3">
      <c r="D25" s="53" t="s">
        <v>53</v>
      </c>
      <c r="E25" s="54"/>
      <c r="F25" s="54"/>
      <c r="G25" s="55">
        <f>AVERAGE(G12:G22)</f>
        <v>717740.63939027721</v>
      </c>
      <c r="H25" s="55">
        <f>AVERAGE(H12:H22)</f>
        <v>969248.84028018033</v>
      </c>
      <c r="I25" s="55">
        <f>AVERAGE(I12:I22)</f>
        <v>1989464335093.6819</v>
      </c>
      <c r="J25" s="56">
        <f>AVERAGE(J12:J22)</f>
        <v>0.18862513152553911</v>
      </c>
    </row>
    <row r="26" spans="1:15" x14ac:dyDescent="0.3">
      <c r="D26" s="29"/>
      <c r="E26" s="57"/>
      <c r="F26" s="57"/>
      <c r="G26" s="58" t="s">
        <v>90</v>
      </c>
      <c r="H26" s="58" t="s">
        <v>91</v>
      </c>
      <c r="I26" s="58" t="s">
        <v>92</v>
      </c>
      <c r="J26" s="59" t="s">
        <v>93</v>
      </c>
    </row>
    <row r="27" spans="1:15" ht="15" thickBot="1" x14ac:dyDescent="0.35">
      <c r="D27" s="60"/>
      <c r="E27" s="61"/>
      <c r="F27" s="61"/>
      <c r="G27" s="62"/>
      <c r="H27" s="63" t="s">
        <v>94</v>
      </c>
      <c r="I27" s="62">
        <f>SQRT(I24/(COUNT(I12:I22)-2))</f>
        <v>1559348.4282449691</v>
      </c>
      <c r="J27" s="64"/>
    </row>
    <row r="28" spans="1:15" x14ac:dyDescent="0.3">
      <c r="A28" s="28"/>
      <c r="B28" s="28"/>
      <c r="I28" t="str">
        <f>IF(COUNT(I12:I22)-2&lt;1,"Not enough data to compute the standard error","")</f>
        <v/>
      </c>
    </row>
  </sheetData>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38A3E-5E92-49B6-A7BD-38BE17FAE8B0}">
  <dimension ref="A2:T40"/>
  <sheetViews>
    <sheetView topLeftCell="H5" workbookViewId="0">
      <selection activeCell="X17" sqref="X17"/>
    </sheetView>
  </sheetViews>
  <sheetFormatPr defaultRowHeight="14.4" x14ac:dyDescent="0.3"/>
  <cols>
    <col min="1" max="1" width="11.44140625" customWidth="1"/>
    <col min="2" max="2" width="13.5546875" customWidth="1"/>
    <col min="3" max="3" width="12" bestFit="1" customWidth="1"/>
    <col min="4" max="11" width="11.21875" bestFit="1" customWidth="1"/>
    <col min="12" max="12" width="12.21875" bestFit="1" customWidth="1"/>
    <col min="14" max="14" width="11.21875" bestFit="1" customWidth="1"/>
    <col min="17" max="17" width="13.88671875" bestFit="1" customWidth="1"/>
  </cols>
  <sheetData>
    <row r="2" spans="1:17" ht="15" customHeight="1" x14ac:dyDescent="0.3">
      <c r="B2" s="69" t="s">
        <v>103</v>
      </c>
      <c r="C2" s="69"/>
      <c r="D2" s="69"/>
      <c r="E2" s="69"/>
      <c r="F2" s="69"/>
      <c r="G2" s="69"/>
      <c r="H2" s="69"/>
      <c r="I2" s="69"/>
      <c r="J2" s="69"/>
      <c r="K2" s="69"/>
      <c r="L2" s="69"/>
      <c r="M2" s="69"/>
    </row>
    <row r="3" spans="1:17" ht="28.8" x14ac:dyDescent="0.3">
      <c r="A3" s="2"/>
      <c r="B3" s="2" t="s">
        <v>32</v>
      </c>
      <c r="C3" s="2" t="s">
        <v>33</v>
      </c>
      <c r="D3" s="2" t="s">
        <v>34</v>
      </c>
      <c r="E3" s="2" t="s">
        <v>35</v>
      </c>
      <c r="F3" s="2" t="s">
        <v>36</v>
      </c>
      <c r="G3" s="2" t="s">
        <v>37</v>
      </c>
      <c r="H3" s="2" t="s">
        <v>31</v>
      </c>
      <c r="I3" s="2" t="s">
        <v>30</v>
      </c>
      <c r="J3" s="2" t="s">
        <v>29</v>
      </c>
      <c r="K3" s="2" t="s">
        <v>28</v>
      </c>
      <c r="L3" s="2" t="s">
        <v>27</v>
      </c>
      <c r="M3" s="2"/>
      <c r="N3" s="5" t="s">
        <v>38</v>
      </c>
      <c r="O3" s="5" t="s">
        <v>39</v>
      </c>
      <c r="P3" s="5" t="s">
        <v>40</v>
      </c>
      <c r="Q3" s="5" t="s">
        <v>97</v>
      </c>
    </row>
    <row r="4" spans="1:17" x14ac:dyDescent="0.3">
      <c r="A4" s="2" t="s">
        <v>45</v>
      </c>
      <c r="B4" s="8">
        <f>'Monthly Demand'!I3</f>
        <v>533278</v>
      </c>
      <c r="C4" s="8">
        <f>'Monthly Demand'!I15</f>
        <v>728335</v>
      </c>
      <c r="D4" s="8">
        <f>'Monthly Demand'!I27</f>
        <v>638558</v>
      </c>
      <c r="E4" s="8">
        <f>'Monthly Demand'!I39</f>
        <v>634600</v>
      </c>
      <c r="F4" s="1">
        <f>'Monthly Demand'!I51</f>
        <v>673469</v>
      </c>
      <c r="G4" s="8">
        <f>'Monthly Demand'!I63</f>
        <v>898660</v>
      </c>
      <c r="H4" s="8">
        <f>'Monthly Demand'!I75</f>
        <v>815331</v>
      </c>
      <c r="I4" s="14">
        <f>'Monthly Demand'!I87</f>
        <v>872760</v>
      </c>
      <c r="J4" s="14">
        <f>'Monthly Demand'!I99</f>
        <v>856473.75</v>
      </c>
      <c r="K4" s="14">
        <f>'Monthly Demand'!I111</f>
        <v>1120668.75</v>
      </c>
      <c r="L4" s="14">
        <f>'Monthly Demand'!I123</f>
        <v>1245425</v>
      </c>
      <c r="N4" s="8">
        <f t="shared" ref="N4:N18" si="0">AVERAGE(B4:L4)</f>
        <v>819778.04545454541</v>
      </c>
      <c r="O4" s="8">
        <f>AVERAGE(B4:L15)</f>
        <v>1102904.0662878789</v>
      </c>
      <c r="P4" s="8">
        <f>N4/$O$4</f>
        <v>0.74329043704927988</v>
      </c>
      <c r="Q4" s="9">
        <f>($C$32/12)*P4</f>
        <v>1389225.6024459479</v>
      </c>
    </row>
    <row r="5" spans="1:17" x14ac:dyDescent="0.3">
      <c r="A5" s="2" t="s">
        <v>46</v>
      </c>
      <c r="B5" s="8">
        <f>'Monthly Demand'!I4</f>
        <v>476817</v>
      </c>
      <c r="C5" s="8">
        <f>'Monthly Demand'!I16</f>
        <v>509736</v>
      </c>
      <c r="D5" s="8">
        <f>'Monthly Demand'!I28</f>
        <v>542563</v>
      </c>
      <c r="E5" s="8">
        <f>'Monthly Demand'!I40</f>
        <v>589236</v>
      </c>
      <c r="F5" s="8">
        <f>'Monthly Demand'!I52</f>
        <v>555676</v>
      </c>
      <c r="G5" s="8">
        <f>'Monthly Demand'!I64</f>
        <v>560709</v>
      </c>
      <c r="H5" s="8">
        <f>'Monthly Demand'!I76</f>
        <v>637651</v>
      </c>
      <c r="I5" s="8">
        <f>'Monthly Demand'!I88</f>
        <v>687717.5</v>
      </c>
      <c r="J5" s="14">
        <f>'Monthly Demand'!I100</f>
        <v>687717.5</v>
      </c>
      <c r="K5" s="14">
        <f>'Monthly Demand'!I112</f>
        <v>783720</v>
      </c>
      <c r="L5" s="14">
        <f>'Monthly Demand'!I124</f>
        <v>939696.25</v>
      </c>
      <c r="N5" s="8">
        <f t="shared" si="0"/>
        <v>633749.02272727271</v>
      </c>
      <c r="O5" s="8"/>
      <c r="P5" s="8">
        <f t="shared" ref="P5:P15" si="1">N5/$O$4</f>
        <v>0.57461844787672778</v>
      </c>
      <c r="Q5" s="9">
        <f t="shared" ref="Q5:Q15" si="2">($C$32/12)*P5</f>
        <v>1073974.0747871043</v>
      </c>
    </row>
    <row r="6" spans="1:17" x14ac:dyDescent="0.3">
      <c r="A6" s="2" t="s">
        <v>47</v>
      </c>
      <c r="B6" s="8">
        <f>'Monthly Demand'!I5</f>
        <v>577480</v>
      </c>
      <c r="C6" s="8">
        <f>'Monthly Demand'!I17</f>
        <v>729070</v>
      </c>
      <c r="D6" s="8">
        <f>'Monthly Demand'!I29</f>
        <v>748559</v>
      </c>
      <c r="E6" s="8">
        <f>'Monthly Demand'!I41</f>
        <v>721851</v>
      </c>
      <c r="F6" s="8">
        <f>'Monthly Demand'!I53</f>
        <v>733881</v>
      </c>
      <c r="G6" s="8">
        <f>'Monthly Demand'!I65</f>
        <v>863333</v>
      </c>
      <c r="H6" s="8">
        <f>'Monthly Demand'!I77</f>
        <v>1103610</v>
      </c>
      <c r="I6" s="14">
        <f>'Monthly Demand'!I89</f>
        <v>960361.25</v>
      </c>
      <c r="J6" s="14">
        <f>'Monthly Demand'!I101</f>
        <v>968107.5</v>
      </c>
      <c r="K6" s="8">
        <f>'Monthly Demand'!I113</f>
        <v>1154240</v>
      </c>
      <c r="L6" s="8">
        <f>'Monthly Demand'!I125</f>
        <v>958632.5</v>
      </c>
      <c r="N6" s="8">
        <f t="shared" si="0"/>
        <v>865375.02272727271</v>
      </c>
      <c r="O6" s="8"/>
      <c r="P6" s="8">
        <f t="shared" si="1"/>
        <v>0.78463308748142147</v>
      </c>
      <c r="Q6" s="9">
        <f t="shared" si="2"/>
        <v>1466495.8935602896</v>
      </c>
    </row>
    <row r="7" spans="1:17" x14ac:dyDescent="0.3">
      <c r="A7" s="2" t="s">
        <v>48</v>
      </c>
      <c r="B7" s="8">
        <f>'Monthly Demand'!I6</f>
        <v>776922</v>
      </c>
      <c r="C7" s="8">
        <f>'Monthly Demand'!I18</f>
        <v>856047</v>
      </c>
      <c r="D7" s="8">
        <f>'Monthly Demand'!I30</f>
        <v>850088</v>
      </c>
      <c r="E7" s="8">
        <f>'Monthly Demand'!I42</f>
        <v>963308</v>
      </c>
      <c r="F7" s="8">
        <f>'Monthly Demand'!I54</f>
        <v>878600</v>
      </c>
      <c r="G7" s="8">
        <f>'Monthly Demand'!I66</f>
        <v>1027963</v>
      </c>
      <c r="H7" s="8">
        <f>'Monthly Demand'!I78</f>
        <v>1318331</v>
      </c>
      <c r="I7" s="14">
        <f>'Monthly Demand'!I90</f>
        <v>1146525</v>
      </c>
      <c r="J7" s="14">
        <f>'Monthly Demand'!I102</f>
        <v>1081091.25</v>
      </c>
      <c r="K7" s="14">
        <f>'Monthly Demand'!I114</f>
        <v>1246563.75</v>
      </c>
      <c r="L7" s="8">
        <f>'Monthly Demand'!I126</f>
        <v>1360141.25</v>
      </c>
      <c r="N7" s="8">
        <f t="shared" si="0"/>
        <v>1045961.8409090909</v>
      </c>
      <c r="O7" s="8"/>
      <c r="P7" s="8">
        <f t="shared" si="1"/>
        <v>0.94837064517275527</v>
      </c>
      <c r="Q7" s="9">
        <f t="shared" si="2"/>
        <v>1772524.864052332</v>
      </c>
    </row>
    <row r="8" spans="1:17" x14ac:dyDescent="0.3">
      <c r="A8" s="2" t="s">
        <v>49</v>
      </c>
      <c r="B8" s="8">
        <f>'Monthly Demand'!I7</f>
        <v>1154455</v>
      </c>
      <c r="C8" s="8">
        <f>'Monthly Demand'!I19</f>
        <v>1490556</v>
      </c>
      <c r="D8" s="8">
        <f>'Monthly Demand'!I31</f>
        <v>1364637</v>
      </c>
      <c r="E8" s="8">
        <f>'Monthly Demand'!I43</f>
        <v>1497698</v>
      </c>
      <c r="F8" s="8">
        <f>'Monthly Demand'!I55</f>
        <v>1411292</v>
      </c>
      <c r="G8" s="8">
        <f>'Monthly Demand'!I67</f>
        <v>1699234</v>
      </c>
      <c r="H8" s="8">
        <f>'Monthly Demand'!I79</f>
        <v>2151393</v>
      </c>
      <c r="I8" s="14">
        <f>'Monthly Demand'!I91</f>
        <v>1796843.75</v>
      </c>
      <c r="J8" s="14">
        <f>'Monthly Demand'!I103</f>
        <v>1676637.5</v>
      </c>
      <c r="K8" s="8">
        <f>'Monthly Demand'!I115</f>
        <v>2241737.5</v>
      </c>
      <c r="L8" s="8">
        <f>'Monthly Demand'!I127</f>
        <v>3172781.25</v>
      </c>
      <c r="N8" s="8">
        <f t="shared" si="0"/>
        <v>1787024.0909090908</v>
      </c>
      <c r="O8" s="8"/>
      <c r="P8" s="8">
        <f t="shared" si="1"/>
        <v>1.6202896929411117</v>
      </c>
      <c r="Q8" s="9">
        <f t="shared" si="2"/>
        <v>3028355.8251454253</v>
      </c>
    </row>
    <row r="9" spans="1:17" x14ac:dyDescent="0.3">
      <c r="A9" s="2" t="s">
        <v>50</v>
      </c>
      <c r="B9" s="8">
        <f>'Monthly Demand'!I8</f>
        <v>829521</v>
      </c>
      <c r="C9" s="8">
        <f>'Monthly Demand'!I20</f>
        <v>1026635</v>
      </c>
      <c r="D9" s="8">
        <f>'Monthly Demand'!I32</f>
        <v>1040515</v>
      </c>
      <c r="E9" s="8">
        <f>'Monthly Demand'!I44</f>
        <v>1076242</v>
      </c>
      <c r="F9" s="8">
        <f>'Monthly Demand'!I56</f>
        <v>981299</v>
      </c>
      <c r="G9" s="8">
        <f>'Monthly Demand'!I68</f>
        <v>1139565</v>
      </c>
      <c r="H9" s="8">
        <f>'Monthly Demand'!I80</f>
        <v>1400149</v>
      </c>
      <c r="I9" s="8">
        <f>'Monthly Demand'!I92</f>
        <v>1284626.25</v>
      </c>
      <c r="J9" s="8">
        <f>'Monthly Demand'!I104</f>
        <v>1273026.25</v>
      </c>
      <c r="K9" s="14">
        <f>'Monthly Demand'!I116</f>
        <v>1534818.75</v>
      </c>
      <c r="L9" s="8">
        <f>'Monthly Demand'!I128</f>
        <v>2147323.75</v>
      </c>
      <c r="N9" s="8">
        <f t="shared" si="0"/>
        <v>1248520.0909090908</v>
      </c>
      <c r="O9" s="8"/>
      <c r="P9" s="8">
        <f t="shared" si="1"/>
        <v>1.1320296380004491</v>
      </c>
      <c r="Q9" s="9">
        <f t="shared" si="2"/>
        <v>2115787.4196268939</v>
      </c>
    </row>
    <row r="10" spans="1:17" x14ac:dyDescent="0.3">
      <c r="A10" s="2" t="s">
        <v>51</v>
      </c>
      <c r="B10" s="8">
        <f>'Monthly Demand'!I9</f>
        <v>924179</v>
      </c>
      <c r="C10" s="8">
        <f>'Monthly Demand'!I21</f>
        <v>1073073</v>
      </c>
      <c r="D10" s="8">
        <f>'Monthly Demand'!I33</f>
        <v>1171186</v>
      </c>
      <c r="E10" s="8">
        <f>'Monthly Demand'!I45</f>
        <v>1073541</v>
      </c>
      <c r="F10" s="8">
        <f>'Monthly Demand'!I57</f>
        <v>1213568</v>
      </c>
      <c r="G10" s="8">
        <f>'Monthly Demand'!I69</f>
        <v>1304632</v>
      </c>
      <c r="H10" s="8">
        <f>'Monthly Demand'!I81</f>
        <v>1477761</v>
      </c>
      <c r="I10" s="8">
        <f>'Monthly Demand'!I93</f>
        <v>1505291.25</v>
      </c>
      <c r="J10" s="14">
        <f>'Monthly Demand'!I105</f>
        <v>1430260</v>
      </c>
      <c r="K10" s="14">
        <f>'Monthly Demand'!I117</f>
        <v>1531671.25</v>
      </c>
      <c r="L10" s="8">
        <f>'Monthly Demand'!I129</f>
        <v>2513170</v>
      </c>
      <c r="N10" s="8">
        <f t="shared" si="0"/>
        <v>1383484.7727272727</v>
      </c>
      <c r="O10" s="8"/>
      <c r="P10" s="8">
        <f t="shared" si="1"/>
        <v>1.2544017335830158</v>
      </c>
      <c r="Q10" s="9">
        <f t="shared" si="2"/>
        <v>2344503.4634968266</v>
      </c>
    </row>
    <row r="11" spans="1:17" x14ac:dyDescent="0.3">
      <c r="A11" s="2" t="s">
        <v>41</v>
      </c>
      <c r="B11" s="8">
        <f>'Monthly Demand'!I10</f>
        <v>840084</v>
      </c>
      <c r="C11" s="8">
        <f>'Monthly Demand'!I22</f>
        <v>1004807</v>
      </c>
      <c r="D11" s="8">
        <f>'Monthly Demand'!I34</f>
        <v>1094334</v>
      </c>
      <c r="E11" s="8">
        <f>'Monthly Demand'!I46</f>
        <v>1010736</v>
      </c>
      <c r="F11" s="8">
        <f>'Monthly Demand'!I58</f>
        <v>929529</v>
      </c>
      <c r="G11" s="8">
        <f>'Monthly Demand'!I70</f>
        <v>1061076</v>
      </c>
      <c r="H11" s="8">
        <f>'Monthly Demand'!I82</f>
        <v>1588164</v>
      </c>
      <c r="I11" s="14">
        <f>'Monthly Demand'!I94</f>
        <v>1183427.5</v>
      </c>
      <c r="J11" s="14">
        <f>'Monthly Demand'!I106</f>
        <v>1158410</v>
      </c>
      <c r="K11" s="14">
        <f>'Monthly Demand'!I118</f>
        <v>1340161.25</v>
      </c>
      <c r="L11" s="8">
        <f>'Monthly Demand'!I130</f>
        <v>2320412.5</v>
      </c>
      <c r="N11" s="8">
        <f t="shared" si="0"/>
        <v>1230103.75</v>
      </c>
      <c r="O11" s="8"/>
      <c r="P11" s="8">
        <f t="shared" si="1"/>
        <v>1.1153315937443644</v>
      </c>
      <c r="Q11" s="9">
        <f t="shared" si="2"/>
        <v>2084578.4205128769</v>
      </c>
    </row>
    <row r="12" spans="1:17" x14ac:dyDescent="0.3">
      <c r="A12" s="2" t="s">
        <v>42</v>
      </c>
      <c r="B12" s="8">
        <f>'Monthly Demand'!I11</f>
        <v>708685</v>
      </c>
      <c r="C12" s="8">
        <f>'Monthly Demand'!I23</f>
        <v>947158</v>
      </c>
      <c r="D12" s="8">
        <f>'Monthly Demand'!I35</f>
        <v>821366</v>
      </c>
      <c r="E12" s="8">
        <f>'Monthly Demand'!I47</f>
        <v>839438</v>
      </c>
      <c r="F12" s="8">
        <f>'Monthly Demand'!I59</f>
        <v>771758</v>
      </c>
      <c r="G12" s="8">
        <f>'Monthly Demand'!I71</f>
        <v>1037855</v>
      </c>
      <c r="H12" s="8">
        <f>'Monthly Demand'!I83</f>
        <v>1184496</v>
      </c>
      <c r="I12" s="14">
        <f>'Monthly Demand'!I95</f>
        <v>1020506.25</v>
      </c>
      <c r="J12" s="8">
        <f>'Monthly Demand'!I107</f>
        <v>1105548.75</v>
      </c>
      <c r="K12" s="14">
        <f>'Monthly Demand'!I119</f>
        <v>1406386.25</v>
      </c>
      <c r="L12" s="14">
        <f>'Monthly Demand'!I131</f>
        <v>1893790</v>
      </c>
      <c r="N12" s="8">
        <f t="shared" si="0"/>
        <v>1066998.8409090908</v>
      </c>
      <c r="O12" s="8"/>
      <c r="P12" s="8">
        <f t="shared" si="1"/>
        <v>0.96744483362035572</v>
      </c>
      <c r="Q12" s="9">
        <f t="shared" si="2"/>
        <v>1808174.9270915911</v>
      </c>
    </row>
    <row r="13" spans="1:17" x14ac:dyDescent="0.3">
      <c r="A13" s="2" t="s">
        <v>58</v>
      </c>
      <c r="B13" s="8">
        <f>'Monthly Demand'!I12</f>
        <v>763117</v>
      </c>
      <c r="C13" s="8">
        <f>'Monthly Demand'!I24</f>
        <v>1017093</v>
      </c>
      <c r="D13" s="8">
        <f>'Monthly Demand'!I36</f>
        <v>908109</v>
      </c>
      <c r="E13" s="8">
        <f>'Monthly Demand'!I48</f>
        <v>924186</v>
      </c>
      <c r="F13" s="8">
        <f>'Monthly Demand'!I60</f>
        <v>931002</v>
      </c>
      <c r="G13" s="8">
        <f>'Monthly Demand'!I72</f>
        <v>1097286</v>
      </c>
      <c r="H13" s="8">
        <f>'Monthly Demand'!I84</f>
        <v>1157795</v>
      </c>
      <c r="I13" s="14">
        <f>'Monthly Demand'!I96</f>
        <v>1178570</v>
      </c>
      <c r="J13" s="14">
        <f>'Monthly Demand'!I108</f>
        <v>1107258.75</v>
      </c>
      <c r="K13" s="8">
        <f>'Monthly Demand'!I120</f>
        <v>1469283.75</v>
      </c>
      <c r="L13" s="14">
        <f>'Monthly Demand'!I132</f>
        <v>2023408.75</v>
      </c>
      <c r="N13" s="8">
        <f t="shared" si="0"/>
        <v>1143373.5681818181</v>
      </c>
      <c r="O13" s="8"/>
      <c r="P13" s="8">
        <f t="shared" si="1"/>
        <v>1.0366935829968877</v>
      </c>
      <c r="Q13" s="9">
        <f t="shared" si="2"/>
        <v>1937602.3094122154</v>
      </c>
    </row>
    <row r="14" spans="1:17" x14ac:dyDescent="0.3">
      <c r="A14" s="2" t="s">
        <v>43</v>
      </c>
      <c r="B14" s="8">
        <f>'Monthly Demand'!I13</f>
        <v>696675</v>
      </c>
      <c r="C14" s="8">
        <f>'Monthly Demand'!I25</f>
        <v>860841</v>
      </c>
      <c r="D14" s="8">
        <f>'Monthly Demand'!I37</f>
        <v>787242</v>
      </c>
      <c r="E14" s="8">
        <f>'Monthly Demand'!I49</f>
        <v>941544</v>
      </c>
      <c r="F14" s="8">
        <f>'Monthly Demand'!I61</f>
        <v>849943</v>
      </c>
      <c r="G14" s="8">
        <f>'Monthly Demand'!I73</f>
        <v>965488</v>
      </c>
      <c r="H14" s="8">
        <f>'Monthly Demand'!I85</f>
        <v>1053813</v>
      </c>
      <c r="I14" s="14">
        <f>'Monthly Demand'!I97</f>
        <v>1037078.75</v>
      </c>
      <c r="J14" s="14">
        <f>'Monthly Demand'!I109</f>
        <v>1045011.25</v>
      </c>
      <c r="K14" s="14">
        <f>'Monthly Demand'!I121</f>
        <v>1314800</v>
      </c>
      <c r="L14" s="8">
        <f>'Monthly Demand'!I133</f>
        <v>1790293.75</v>
      </c>
      <c r="N14" s="8">
        <f t="shared" si="0"/>
        <v>1031157.25</v>
      </c>
      <c r="O14" s="8"/>
      <c r="P14" s="8">
        <f t="shared" si="1"/>
        <v>0.9349473644345494</v>
      </c>
      <c r="Q14" s="9">
        <f t="shared" si="2"/>
        <v>1747436.4674568316</v>
      </c>
    </row>
    <row r="15" spans="1:17" x14ac:dyDescent="0.3">
      <c r="A15" s="2" t="s">
        <v>44</v>
      </c>
      <c r="B15" s="8">
        <f>'Monthly Demand'!I14</f>
        <v>671407</v>
      </c>
      <c r="C15" s="8">
        <f>'Monthly Demand'!I26</f>
        <v>867122</v>
      </c>
      <c r="D15" s="8">
        <f>'Monthly Demand'!I38</f>
        <v>754124</v>
      </c>
      <c r="E15" s="8">
        <f>'Monthly Demand'!I50</f>
        <v>779907</v>
      </c>
      <c r="F15" s="8">
        <f>'Monthly Demand'!I62</f>
        <v>836775</v>
      </c>
      <c r="G15" s="8">
        <f>'Monthly Demand'!I74</f>
        <v>921213</v>
      </c>
      <c r="H15" s="8">
        <f>'Monthly Demand'!I86</f>
        <v>1154752</v>
      </c>
      <c r="I15" s="8">
        <f>'Monthly Demand'!I98</f>
        <v>1035813.75</v>
      </c>
      <c r="J15" s="14">
        <f>'Monthly Demand'!I110</f>
        <v>1031028.75</v>
      </c>
      <c r="K15" s="14">
        <f>'Monthly Demand'!I122</f>
        <v>1257326.25</v>
      </c>
      <c r="L15" s="14">
        <f>'Monthly Demand'!I134</f>
        <v>1463078.75</v>
      </c>
      <c r="N15" s="8">
        <f t="shared" si="0"/>
        <v>979322.5</v>
      </c>
      <c r="O15" s="8"/>
      <c r="P15" s="8">
        <f t="shared" si="1"/>
        <v>0.88794894309908023</v>
      </c>
      <c r="Q15" s="9">
        <f t="shared" si="2"/>
        <v>1659595.4204860539</v>
      </c>
    </row>
    <row r="16" spans="1:17" x14ac:dyDescent="0.3">
      <c r="A16" s="2" t="s">
        <v>52</v>
      </c>
      <c r="B16" s="10">
        <f>SUM(B4:B15)</f>
        <v>8952620</v>
      </c>
      <c r="C16" s="10">
        <f t="shared" ref="C16:L16" si="3">SUM(C4:C15)</f>
        <v>11110473</v>
      </c>
      <c r="D16" s="10">
        <f t="shared" si="3"/>
        <v>10721281</v>
      </c>
      <c r="E16" s="10">
        <f t="shared" si="3"/>
        <v>11052287</v>
      </c>
      <c r="F16" s="10">
        <f t="shared" si="3"/>
        <v>10766792</v>
      </c>
      <c r="G16" s="10">
        <f t="shared" si="3"/>
        <v>12577014</v>
      </c>
      <c r="H16" s="10">
        <f t="shared" si="3"/>
        <v>15043246</v>
      </c>
      <c r="I16" s="10">
        <f t="shared" si="3"/>
        <v>13709521.25</v>
      </c>
      <c r="J16" s="10">
        <f t="shared" si="3"/>
        <v>13420571.25</v>
      </c>
      <c r="K16" s="10">
        <f>SUM(K4:K15)</f>
        <v>16401377.5</v>
      </c>
      <c r="L16" s="10">
        <f t="shared" si="3"/>
        <v>21828153.75</v>
      </c>
      <c r="N16" s="11">
        <f t="shared" si="0"/>
        <v>13234848.795454545</v>
      </c>
      <c r="Q16" s="66">
        <f>SUM(Q4:Q15)</f>
        <v>22428254.688074391</v>
      </c>
    </row>
    <row r="17" spans="1:17" x14ac:dyDescent="0.3">
      <c r="A17" s="2" t="s">
        <v>53</v>
      </c>
      <c r="B17" s="10">
        <f>AVERAGE(B4:B15)</f>
        <v>746051.66666666663</v>
      </c>
      <c r="C17" s="10">
        <f t="shared" ref="C17:L17" si="4">AVERAGE(C4:C15)</f>
        <v>925872.75</v>
      </c>
      <c r="D17" s="10">
        <f t="shared" si="4"/>
        <v>893440.08333333337</v>
      </c>
      <c r="E17" s="10">
        <f t="shared" si="4"/>
        <v>921023.91666666663</v>
      </c>
      <c r="F17" s="10">
        <f t="shared" si="4"/>
        <v>897232.66666666663</v>
      </c>
      <c r="G17" s="10">
        <f t="shared" si="4"/>
        <v>1048084.5</v>
      </c>
      <c r="H17" s="10">
        <f t="shared" si="4"/>
        <v>1253603.8333333333</v>
      </c>
      <c r="I17" s="10">
        <f t="shared" si="4"/>
        <v>1142460.1041666667</v>
      </c>
      <c r="J17" s="10">
        <f t="shared" si="4"/>
        <v>1118380.9375</v>
      </c>
      <c r="K17" s="10">
        <f t="shared" si="4"/>
        <v>1366781.4583333333</v>
      </c>
      <c r="L17" s="10">
        <f t="shared" si="4"/>
        <v>1819012.8125</v>
      </c>
      <c r="N17" s="11">
        <f t="shared" si="0"/>
        <v>1102904.0662878787</v>
      </c>
      <c r="Q17" s="66">
        <f>AVERAGE(Q4:Q15)</f>
        <v>1869021.2240061993</v>
      </c>
    </row>
    <row r="18" spans="1:17" x14ac:dyDescent="0.3">
      <c r="A18" s="2" t="s">
        <v>54</v>
      </c>
      <c r="B18" s="10">
        <f>_xlfn.STDEV.P(B4:B15)</f>
        <v>175868.92301149236</v>
      </c>
      <c r="C18" s="10">
        <f t="shared" ref="C18:L18" si="5">_xlfn.STDEV.P(C4:C15)</f>
        <v>228978.09637536839</v>
      </c>
      <c r="D18" s="10">
        <f t="shared" si="5"/>
        <v>225130.53905843839</v>
      </c>
      <c r="E18" s="10">
        <f t="shared" si="5"/>
        <v>232475.15370230368</v>
      </c>
      <c r="F18" s="10">
        <f t="shared" si="5"/>
        <v>221542.51342663079</v>
      </c>
      <c r="G18" s="10">
        <f t="shared" si="5"/>
        <v>261118.47444710482</v>
      </c>
      <c r="H18" s="10">
        <f t="shared" si="5"/>
        <v>370977.29342324834</v>
      </c>
      <c r="I18" s="10">
        <f t="shared" si="5"/>
        <v>278854.02049404324</v>
      </c>
      <c r="J18" s="10">
        <f t="shared" si="5"/>
        <v>245929.75277406294</v>
      </c>
      <c r="K18" s="10">
        <f t="shared" si="5"/>
        <v>330226.93679160869</v>
      </c>
      <c r="L18" s="10">
        <f t="shared" si="5"/>
        <v>639116.19045470492</v>
      </c>
      <c r="N18" s="11">
        <f t="shared" si="0"/>
        <v>291837.99035990966</v>
      </c>
      <c r="Q18" s="66">
        <f>_xlfn.STDEV.P(Q4:Q15)</f>
        <v>481160.76593918726</v>
      </c>
    </row>
    <row r="20" spans="1:17" x14ac:dyDescent="0.3">
      <c r="A20" s="3" t="s">
        <v>25</v>
      </c>
      <c r="B20" s="3" t="s">
        <v>55</v>
      </c>
      <c r="C20" s="3" t="s">
        <v>56</v>
      </c>
    </row>
    <row r="21" spans="1:17" x14ac:dyDescent="0.3">
      <c r="A21" s="2" t="s">
        <v>32</v>
      </c>
      <c r="B21" s="11">
        <f>B16</f>
        <v>8952620</v>
      </c>
      <c r="C21" s="8">
        <f>'Exp Smooth with Trend(VID)'!F12</f>
        <v>2.3929212817194257E-3</v>
      </c>
    </row>
    <row r="22" spans="1:17" x14ac:dyDescent="0.3">
      <c r="A22" s="2" t="s">
        <v>33</v>
      </c>
      <c r="B22" s="11">
        <f>C16</f>
        <v>11110473</v>
      </c>
      <c r="C22" s="8">
        <f>'Exp Smooth with Trend(VID)'!F13</f>
        <v>9246850.1663833763</v>
      </c>
    </row>
    <row r="23" spans="1:17" x14ac:dyDescent="0.3">
      <c r="A23" s="2" t="s">
        <v>34</v>
      </c>
      <c r="B23" s="11">
        <f>D16</f>
        <v>10721281</v>
      </c>
      <c r="C23" s="8">
        <f>'Exp Smooth with Trend(VID)'!F14</f>
        <v>11465951.611208301</v>
      </c>
    </row>
    <row r="24" spans="1:17" x14ac:dyDescent="0.3">
      <c r="A24" s="2" t="s">
        <v>95</v>
      </c>
      <c r="B24" s="11">
        <f>E16</f>
        <v>11052287</v>
      </c>
      <c r="C24" s="8">
        <f>'Exp Smooth with Trend(VID)'!F15</f>
        <v>11052285.819612378</v>
      </c>
    </row>
    <row r="25" spans="1:17" x14ac:dyDescent="0.3">
      <c r="A25" s="2" t="s">
        <v>36</v>
      </c>
      <c r="B25" s="11">
        <f>F16</f>
        <v>10766792</v>
      </c>
      <c r="C25" s="8">
        <f>'Exp Smooth with Trend(VID)'!F16</f>
        <v>11383291.858406123</v>
      </c>
    </row>
    <row r="26" spans="1:17" x14ac:dyDescent="0.3">
      <c r="A26" s="2" t="s">
        <v>37</v>
      </c>
      <c r="B26" s="11">
        <f>G16</f>
        <v>12577014</v>
      </c>
      <c r="C26" s="8">
        <f>'Exp Smooth with Trend(VID)'!F17</f>
        <v>11077535.431640448</v>
      </c>
    </row>
    <row r="27" spans="1:17" x14ac:dyDescent="0.3">
      <c r="A27" s="2" t="s">
        <v>31</v>
      </c>
      <c r="B27" s="11">
        <f>H16</f>
        <v>15043246</v>
      </c>
      <c r="C27" s="8">
        <f>'Exp Smooth with Trend(VID)'!F18</f>
        <v>12937038.181319878</v>
      </c>
    </row>
    <row r="28" spans="1:17" x14ac:dyDescent="0.3">
      <c r="A28" s="2" t="s">
        <v>30</v>
      </c>
      <c r="B28" s="11">
        <f>I16</f>
        <v>13709521.25</v>
      </c>
      <c r="C28" s="8">
        <f>'Exp Smooth with Trend(VID)'!F19</f>
        <v>15472491.244211614</v>
      </c>
    </row>
    <row r="29" spans="1:17" x14ac:dyDescent="0.3">
      <c r="A29" s="2" t="s">
        <v>29</v>
      </c>
      <c r="B29" s="11">
        <f>J16</f>
        <v>13420571.25</v>
      </c>
      <c r="C29" s="8">
        <f>'Exp Smooth with Trend(VID)'!F20</f>
        <v>14080826.030899668</v>
      </c>
    </row>
    <row r="30" spans="1:17" x14ac:dyDescent="0.3">
      <c r="A30" s="2" t="s">
        <v>28</v>
      </c>
      <c r="B30" s="11">
        <f>K16</f>
        <v>16401377.5</v>
      </c>
      <c r="C30" s="8">
        <f>'Exp Smooth with Trend(VID)'!F21</f>
        <v>13770176.587327255</v>
      </c>
    </row>
    <row r="31" spans="1:17" x14ac:dyDescent="0.3">
      <c r="A31" s="2" t="s">
        <v>27</v>
      </c>
      <c r="B31" s="11">
        <f>L16</f>
        <v>21828153.75</v>
      </c>
      <c r="C31" s="8">
        <f>'Exp Smooth with Trend(VID)'!F22</f>
        <v>16837457.933583926</v>
      </c>
    </row>
    <row r="32" spans="1:17" x14ac:dyDescent="0.3">
      <c r="A32" s="2" t="s">
        <v>96</v>
      </c>
      <c r="B32" s="12"/>
      <c r="C32" s="13">
        <f>'Exp Smooth with Trend(VID)'!F23</f>
        <v>22428254.688074391</v>
      </c>
      <c r="D32" s="10"/>
    </row>
    <row r="37" spans="13:20" ht="14.4" customHeight="1" x14ac:dyDescent="0.3">
      <c r="M37" s="70"/>
      <c r="N37" s="70"/>
      <c r="O37" s="70"/>
      <c r="P37" s="70"/>
      <c r="Q37" s="70"/>
      <c r="R37" s="70"/>
      <c r="S37" s="70"/>
      <c r="T37" s="70"/>
    </row>
    <row r="38" spans="13:20" x14ac:dyDescent="0.3">
      <c r="M38" s="70"/>
      <c r="N38" s="70"/>
      <c r="O38" s="70"/>
      <c r="P38" s="70"/>
      <c r="Q38" s="70"/>
      <c r="R38" s="70"/>
      <c r="S38" s="70"/>
      <c r="T38" s="70"/>
    </row>
    <row r="39" spans="13:20" x14ac:dyDescent="0.3">
      <c r="M39" s="70"/>
      <c r="N39" s="70"/>
      <c r="O39" s="70"/>
      <c r="P39" s="70"/>
      <c r="Q39" s="70"/>
      <c r="R39" s="70"/>
      <c r="S39" s="70"/>
      <c r="T39" s="70"/>
    </row>
    <row r="40" spans="13:20" x14ac:dyDescent="0.3">
      <c r="M40" s="70"/>
      <c r="N40" s="70"/>
      <c r="O40" s="70"/>
      <c r="P40" s="70"/>
      <c r="Q40" s="70"/>
      <c r="R40" s="70"/>
      <c r="S40" s="70"/>
      <c r="T40" s="70"/>
    </row>
  </sheetData>
  <mergeCells count="2">
    <mergeCell ref="B2:M2"/>
    <mergeCell ref="M37:T4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3D278-3A6C-4EC9-B55E-FE5551F53333}">
  <dimension ref="A1:O28"/>
  <sheetViews>
    <sheetView zoomScaleNormal="100" workbookViewId="0">
      <selection activeCell="B5" sqref="B5"/>
    </sheetView>
  </sheetViews>
  <sheetFormatPr defaultColWidth="9.109375" defaultRowHeight="14.4" x14ac:dyDescent="0.3"/>
  <cols>
    <col min="1" max="1" width="9.21875" bestFit="1" customWidth="1"/>
    <col min="2" max="2" width="12" bestFit="1" customWidth="1"/>
    <col min="4" max="4" width="12.88671875" customWidth="1"/>
    <col min="6" max="6" width="10.88671875" customWidth="1"/>
    <col min="8" max="8" width="9" bestFit="1" customWidth="1"/>
    <col min="9" max="9" width="11.21875" customWidth="1"/>
  </cols>
  <sheetData>
    <row r="1" spans="1:15" ht="19.8" x14ac:dyDescent="0.4">
      <c r="A1" s="15" t="s">
        <v>59</v>
      </c>
      <c r="B1" s="16"/>
      <c r="C1" s="16" t="s">
        <v>60</v>
      </c>
      <c r="D1" s="16"/>
      <c r="E1" s="16"/>
      <c r="F1" s="16"/>
      <c r="G1" s="16"/>
      <c r="H1" s="16"/>
      <c r="I1" s="16"/>
      <c r="J1" s="16"/>
    </row>
    <row r="2" spans="1:15" x14ac:dyDescent="0.3">
      <c r="A2" s="17"/>
      <c r="B2" s="17"/>
    </row>
    <row r="5" spans="1:15" ht="15" thickBot="1" x14ac:dyDescent="0.35">
      <c r="A5" t="s">
        <v>61</v>
      </c>
      <c r="B5" s="18">
        <v>1</v>
      </c>
      <c r="C5" s="19" t="str">
        <f>IF(OR(B5&lt;0,B5&gt;1),"Alpha should be between 0 and 1","")</f>
        <v/>
      </c>
    </row>
    <row r="6" spans="1:15" x14ac:dyDescent="0.3">
      <c r="A6" t="s">
        <v>62</v>
      </c>
      <c r="B6" s="18">
        <v>3.2865257776469654E-2</v>
      </c>
      <c r="C6" s="19" t="str">
        <f>IF(OR(B6&lt;0,B6&gt;1),"Beta should be between 0 and 1","")</f>
        <v/>
      </c>
      <c r="J6" s="20"/>
      <c r="L6" s="21"/>
      <c r="M6" s="22"/>
      <c r="N6" s="22"/>
      <c r="O6" s="23"/>
    </row>
    <row r="7" spans="1:15" x14ac:dyDescent="0.3">
      <c r="C7" s="19"/>
      <c r="J7" s="20"/>
      <c r="L7" s="24"/>
      <c r="M7" s="25"/>
      <c r="N7" s="25"/>
      <c r="O7" s="26"/>
    </row>
    <row r="8" spans="1:15" x14ac:dyDescent="0.3">
      <c r="C8" s="19"/>
      <c r="J8" s="20"/>
      <c r="L8" s="24"/>
      <c r="M8" s="25"/>
      <c r="N8" s="25"/>
      <c r="O8" s="26"/>
    </row>
    <row r="9" spans="1:15" x14ac:dyDescent="0.3">
      <c r="C9" s="19"/>
      <c r="J9" s="20"/>
      <c r="L9" s="24"/>
      <c r="M9" s="25"/>
      <c r="N9" s="25"/>
      <c r="O9" s="26"/>
    </row>
    <row r="10" spans="1:15" ht="15" thickBot="1" x14ac:dyDescent="0.35">
      <c r="A10" s="27" t="s">
        <v>63</v>
      </c>
      <c r="D10" s="28" t="s">
        <v>64</v>
      </c>
      <c r="E10" s="28"/>
      <c r="F10" s="28"/>
      <c r="J10" s="20"/>
      <c r="L10" s="29" t="s">
        <v>65</v>
      </c>
      <c r="M10" s="30"/>
      <c r="N10" s="30"/>
      <c r="O10" s="31"/>
    </row>
    <row r="11" spans="1:15" s="32" customFormat="1" ht="73.2" thickBot="1" x14ac:dyDescent="0.4">
      <c r="A11" s="32" t="s">
        <v>66</v>
      </c>
      <c r="B11" s="32" t="s">
        <v>55</v>
      </c>
      <c r="D11" s="33" t="s">
        <v>67</v>
      </c>
      <c r="E11" s="34" t="s">
        <v>68</v>
      </c>
      <c r="F11" s="34" t="s">
        <v>69</v>
      </c>
      <c r="G11" s="35" t="s">
        <v>70</v>
      </c>
      <c r="H11" s="35" t="s">
        <v>71</v>
      </c>
      <c r="I11" s="35" t="s">
        <v>72</v>
      </c>
      <c r="J11" s="36" t="s">
        <v>73</v>
      </c>
      <c r="L11" s="37" t="s">
        <v>74</v>
      </c>
      <c r="M11" s="38" t="s">
        <v>75</v>
      </c>
      <c r="N11" s="38" t="s">
        <v>76</v>
      </c>
      <c r="O11" s="39" t="s">
        <v>77</v>
      </c>
    </row>
    <row r="12" spans="1:15" x14ac:dyDescent="0.3">
      <c r="A12" t="s">
        <v>78</v>
      </c>
      <c r="B12" s="40">
        <f>'Seasonality(VID)'!B21</f>
        <v>8952620</v>
      </c>
      <c r="D12" s="41">
        <v>5.6790924448607749E-6</v>
      </c>
      <c r="E12" s="41">
        <v>2.3872421892745647E-3</v>
      </c>
      <c r="F12" s="42">
        <f>D12+E12</f>
        <v>2.3929212817194257E-3</v>
      </c>
      <c r="G12" s="30">
        <f t="shared" ref="G12:G22" si="0">B12-F12</f>
        <v>8952619.9976070784</v>
      </c>
      <c r="H12" s="30">
        <f t="shared" ref="H12:H22" si="1">ABS(G12)</f>
        <v>8952619.9976070784</v>
      </c>
      <c r="I12" s="30">
        <f t="shared" ref="I12:I22" si="2">G12^2</f>
        <v>80149404821554.172</v>
      </c>
      <c r="J12" s="43">
        <f t="shared" ref="J12:J22" si="3">H12/B12</f>
        <v>0.9999999997327127</v>
      </c>
      <c r="L12" s="44"/>
      <c r="M12" s="30"/>
      <c r="N12" s="30"/>
      <c r="O12" s="31"/>
    </row>
    <row r="13" spans="1:15" x14ac:dyDescent="0.3">
      <c r="A13" t="s">
        <v>79</v>
      </c>
      <c r="B13" s="45">
        <f>'Seasonality(VID)'!B22</f>
        <v>11110473</v>
      </c>
      <c r="D13" s="44">
        <f>$B$5*B12+(1-$B$5)*F12</f>
        <v>8952620</v>
      </c>
      <c r="E13" s="42">
        <f>$B$6*(D13-D12)+(1-$B$6)*E12</f>
        <v>294230.166383376</v>
      </c>
      <c r="F13" s="42">
        <f>D13+E13</f>
        <v>9246850.1663833763</v>
      </c>
      <c r="G13" s="30">
        <f t="shared" si="0"/>
        <v>1863622.8336166237</v>
      </c>
      <c r="H13" s="30">
        <f t="shared" si="1"/>
        <v>1863622.8336166237</v>
      </c>
      <c r="I13" s="30">
        <f t="shared" si="2"/>
        <v>3473090065977.2539</v>
      </c>
      <c r="J13" s="43">
        <f t="shared" si="3"/>
        <v>0.1677356880860629</v>
      </c>
      <c r="L13" s="44">
        <f>L12+G13</f>
        <v>1863622.8336166237</v>
      </c>
      <c r="M13" s="30">
        <f>M12+H13</f>
        <v>1863622.8336166237</v>
      </c>
      <c r="N13" s="30">
        <f>SUM($H$11:H13)/COUNT($H$11:H13)</f>
        <v>5408121.415611851</v>
      </c>
      <c r="O13" s="31">
        <f>L13/N13</f>
        <v>0.34459707732093908</v>
      </c>
    </row>
    <row r="14" spans="1:15" x14ac:dyDescent="0.3">
      <c r="A14" t="s">
        <v>80</v>
      </c>
      <c r="B14" s="45">
        <f>'Seasonality(VID)'!B23</f>
        <v>10721281</v>
      </c>
      <c r="D14" s="44">
        <f t="shared" ref="D14:D23" si="4">$B$5*B13+(1-$B$5)*F13</f>
        <v>11110473</v>
      </c>
      <c r="E14" s="42">
        <f t="shared" ref="E14:E23" si="5">$B$6*(D14-D13)+(1-$B$6)*E13</f>
        <v>355478.61120830115</v>
      </c>
      <c r="F14" s="42">
        <f t="shared" ref="F14:F23" si="6">D14+E14</f>
        <v>11465951.611208301</v>
      </c>
      <c r="G14" s="30">
        <f t="shared" si="0"/>
        <v>-744670.61120830104</v>
      </c>
      <c r="H14" s="30">
        <f t="shared" si="1"/>
        <v>744670.61120830104</v>
      </c>
      <c r="I14" s="30">
        <f t="shared" si="2"/>
        <v>554534319197.3446</v>
      </c>
      <c r="J14" s="43">
        <f t="shared" si="3"/>
        <v>6.9457242209051417E-2</v>
      </c>
      <c r="L14" s="44">
        <f t="shared" ref="L14:M21" si="7">L13+G14</f>
        <v>1118952.2224083226</v>
      </c>
      <c r="M14" s="30">
        <f t="shared" si="7"/>
        <v>2608293.4448249247</v>
      </c>
      <c r="N14" s="30">
        <f>SUM($H$11:H14)/COUNT($H$11:H14)</f>
        <v>3853637.8141440009</v>
      </c>
      <c r="O14" s="31">
        <f t="shared" ref="O14:O21" si="8">L14/N14</f>
        <v>0.29036258111788138</v>
      </c>
    </row>
    <row r="15" spans="1:15" x14ac:dyDescent="0.3">
      <c r="A15" t="s">
        <v>81</v>
      </c>
      <c r="B15" s="45">
        <f>'Seasonality(VID)'!B24</f>
        <v>11052287</v>
      </c>
      <c r="D15" s="44">
        <f t="shared" si="4"/>
        <v>10721281</v>
      </c>
      <c r="E15" s="42">
        <f t="shared" si="5"/>
        <v>331004.81961237913</v>
      </c>
      <c r="F15" s="42">
        <f t="shared" si="6"/>
        <v>11052285.819612378</v>
      </c>
      <c r="G15" s="30">
        <f t="shared" si="0"/>
        <v>1.1803876217454672</v>
      </c>
      <c r="H15" s="30">
        <f t="shared" si="1"/>
        <v>1.1803876217454672</v>
      </c>
      <c r="I15" s="30">
        <f t="shared" si="2"/>
        <v>1.3933149375699201</v>
      </c>
      <c r="J15" s="43">
        <f t="shared" si="3"/>
        <v>1.068003049274297E-7</v>
      </c>
      <c r="L15" s="44">
        <f t="shared" si="7"/>
        <v>1118953.4027959444</v>
      </c>
      <c r="M15" s="30">
        <f t="shared" si="7"/>
        <v>2608294.6252125464</v>
      </c>
      <c r="N15" s="30">
        <f>SUM($H$11:H15)/COUNT($H$11:H15)</f>
        <v>2890228.6557049062</v>
      </c>
      <c r="O15" s="31">
        <f t="shared" si="8"/>
        <v>0.38715047703484884</v>
      </c>
    </row>
    <row r="16" spans="1:15" x14ac:dyDescent="0.3">
      <c r="A16" t="s">
        <v>82</v>
      </c>
      <c r="B16" s="45">
        <f>'Seasonality(VID)'!B25</f>
        <v>10766792</v>
      </c>
      <c r="D16" s="44">
        <f t="shared" si="4"/>
        <v>11052287</v>
      </c>
      <c r="E16" s="42">
        <f t="shared" si="5"/>
        <v>331004.8584061226</v>
      </c>
      <c r="F16" s="42">
        <f t="shared" si="6"/>
        <v>11383291.858406123</v>
      </c>
      <c r="G16" s="30">
        <f t="shared" si="0"/>
        <v>-616499.85840612277</v>
      </c>
      <c r="H16" s="30">
        <f t="shared" si="1"/>
        <v>616499.85840612277</v>
      </c>
      <c r="I16" s="30">
        <f t="shared" si="2"/>
        <v>380072075414.76941</v>
      </c>
      <c r="J16" s="43">
        <f t="shared" si="3"/>
        <v>5.7259382219524882E-2</v>
      </c>
      <c r="L16" s="44">
        <f t="shared" si="7"/>
        <v>502453.54438982159</v>
      </c>
      <c r="M16" s="30">
        <f t="shared" si="7"/>
        <v>3224794.4836186692</v>
      </c>
      <c r="N16" s="30">
        <f>SUM($H$11:H16)/COUNT($H$11:H16)</f>
        <v>2435482.8962451494</v>
      </c>
      <c r="O16" s="31">
        <f t="shared" si="8"/>
        <v>0.20630551138932979</v>
      </c>
    </row>
    <row r="17" spans="1:15" x14ac:dyDescent="0.3">
      <c r="A17" t="s">
        <v>83</v>
      </c>
      <c r="B17" s="45">
        <f>'Seasonality(VID)'!B26</f>
        <v>12577014</v>
      </c>
      <c r="D17" s="44">
        <f t="shared" si="4"/>
        <v>10766792</v>
      </c>
      <c r="E17" s="42">
        <f t="shared" si="5"/>
        <v>310743.43164044834</v>
      </c>
      <c r="F17" s="42">
        <f t="shared" si="6"/>
        <v>11077535.431640448</v>
      </c>
      <c r="G17" s="30">
        <f t="shared" si="0"/>
        <v>1499478.568359552</v>
      </c>
      <c r="H17" s="30">
        <f t="shared" si="1"/>
        <v>1499478.568359552</v>
      </c>
      <c r="I17" s="30">
        <f t="shared" si="2"/>
        <v>2248435976969.6113</v>
      </c>
      <c r="J17" s="43">
        <f t="shared" si="3"/>
        <v>0.11922373373835411</v>
      </c>
      <c r="L17" s="44">
        <f t="shared" si="7"/>
        <v>2001932.1127493735</v>
      </c>
      <c r="M17" s="30">
        <f t="shared" si="7"/>
        <v>4724273.0519782212</v>
      </c>
      <c r="N17" s="30">
        <f>SUM($H$11:H17)/COUNT($H$11:H17)</f>
        <v>2279482.1749308831</v>
      </c>
      <c r="O17" s="31">
        <f t="shared" si="8"/>
        <v>0.87823986288029421</v>
      </c>
    </row>
    <row r="18" spans="1:15" x14ac:dyDescent="0.3">
      <c r="A18" t="s">
        <v>84</v>
      </c>
      <c r="B18" s="45">
        <f>'Seasonality(VID)'!B27</f>
        <v>15043246</v>
      </c>
      <c r="D18" s="44">
        <f t="shared" si="4"/>
        <v>12577014</v>
      </c>
      <c r="E18" s="42">
        <f t="shared" si="5"/>
        <v>360024.18131987663</v>
      </c>
      <c r="F18" s="42">
        <f t="shared" si="6"/>
        <v>12937038.181319878</v>
      </c>
      <c r="G18" s="30">
        <f t="shared" si="0"/>
        <v>2106207.8186801225</v>
      </c>
      <c r="H18" s="30">
        <f t="shared" si="1"/>
        <v>2106207.8186801225</v>
      </c>
      <c r="I18" s="30">
        <f t="shared" si="2"/>
        <v>4436111375469.2793</v>
      </c>
      <c r="J18" s="43">
        <f t="shared" si="3"/>
        <v>0.14001019585002616</v>
      </c>
      <c r="L18" s="44">
        <f t="shared" si="7"/>
        <v>4108139.931429496</v>
      </c>
      <c r="M18" s="30">
        <f t="shared" si="7"/>
        <v>6830480.8706583437</v>
      </c>
      <c r="N18" s="30">
        <f>SUM($H$11:H18)/COUNT($H$11:H18)</f>
        <v>2254728.6954664891</v>
      </c>
      <c r="O18" s="31">
        <f t="shared" si="8"/>
        <v>1.822010754415643</v>
      </c>
    </row>
    <row r="19" spans="1:15" x14ac:dyDescent="0.3">
      <c r="A19" t="s">
        <v>85</v>
      </c>
      <c r="B19" s="45">
        <f>'Seasonality(VID)'!B28</f>
        <v>13709521.25</v>
      </c>
      <c r="D19" s="44">
        <f t="shared" si="4"/>
        <v>15043246</v>
      </c>
      <c r="E19" s="42">
        <f t="shared" si="5"/>
        <v>429245.24421161471</v>
      </c>
      <c r="F19" s="42">
        <f t="shared" si="6"/>
        <v>15472491.244211614</v>
      </c>
      <c r="G19" s="30">
        <f t="shared" si="0"/>
        <v>-1762969.9942116141</v>
      </c>
      <c r="H19" s="30">
        <f t="shared" si="1"/>
        <v>1762969.9942116141</v>
      </c>
      <c r="I19" s="30">
        <f t="shared" si="2"/>
        <v>3108063200490.4985</v>
      </c>
      <c r="J19" s="43">
        <f t="shared" si="3"/>
        <v>0.12859457030358476</v>
      </c>
      <c r="L19" s="44">
        <f t="shared" si="7"/>
        <v>2345169.9372178819</v>
      </c>
      <c r="M19" s="30">
        <f t="shared" si="7"/>
        <v>8593450.8648699578</v>
      </c>
      <c r="N19" s="30">
        <f>SUM($H$11:H19)/COUNT($H$11:H19)</f>
        <v>2193258.8578096293</v>
      </c>
      <c r="O19" s="31">
        <f t="shared" si="8"/>
        <v>1.0692627223947309</v>
      </c>
    </row>
    <row r="20" spans="1:15" x14ac:dyDescent="0.3">
      <c r="A20" t="s">
        <v>86</v>
      </c>
      <c r="B20" s="45">
        <f>'Seasonality(VID)'!B29</f>
        <v>13420571.25</v>
      </c>
      <c r="D20" s="44">
        <f t="shared" si="4"/>
        <v>13709521.25</v>
      </c>
      <c r="E20" s="42">
        <f t="shared" si="5"/>
        <v>371304.78089966875</v>
      </c>
      <c r="F20" s="42">
        <f t="shared" si="6"/>
        <v>14080826.030899668</v>
      </c>
      <c r="G20" s="30">
        <f t="shared" si="0"/>
        <v>-660254.78089966811</v>
      </c>
      <c r="H20" s="30">
        <f t="shared" si="1"/>
        <v>660254.78089966811</v>
      </c>
      <c r="I20" s="30">
        <f t="shared" si="2"/>
        <v>435936375700.86877</v>
      </c>
      <c r="J20" s="43">
        <f t="shared" si="3"/>
        <v>4.9197218851594574E-2</v>
      </c>
      <c r="L20" s="44">
        <f t="shared" si="7"/>
        <v>1684915.1563182138</v>
      </c>
      <c r="M20" s="30">
        <f t="shared" si="7"/>
        <v>9253705.6457696259</v>
      </c>
      <c r="N20" s="30">
        <f>SUM($H$11:H20)/COUNT($H$11:H20)</f>
        <v>2022925.0714863001</v>
      </c>
      <c r="O20" s="31">
        <f t="shared" si="8"/>
        <v>0.83291031391501769</v>
      </c>
    </row>
    <row r="21" spans="1:15" x14ac:dyDescent="0.3">
      <c r="A21" t="s">
        <v>87</v>
      </c>
      <c r="B21" s="45">
        <f>'Seasonality(VID)'!B30</f>
        <v>16401377.5</v>
      </c>
      <c r="D21" s="44">
        <f t="shared" si="4"/>
        <v>13420571.25</v>
      </c>
      <c r="E21" s="42">
        <f t="shared" si="5"/>
        <v>349605.33732725465</v>
      </c>
      <c r="F21" s="42">
        <f t="shared" si="6"/>
        <v>13770176.587327255</v>
      </c>
      <c r="G21" s="30">
        <f t="shared" si="0"/>
        <v>2631200.9126727451</v>
      </c>
      <c r="H21" s="30">
        <f t="shared" si="1"/>
        <v>2631200.9126727451</v>
      </c>
      <c r="I21" s="30">
        <f t="shared" si="2"/>
        <v>6923218242849.8867</v>
      </c>
      <c r="J21" s="43">
        <f t="shared" si="3"/>
        <v>0.1604256052683834</v>
      </c>
      <c r="L21" s="44">
        <f t="shared" si="7"/>
        <v>4316116.0689909589</v>
      </c>
      <c r="M21" s="30">
        <f t="shared" si="7"/>
        <v>11884906.558442371</v>
      </c>
      <c r="N21" s="30">
        <f>SUM($H$11:H21)/COUNT($H$11:H21)</f>
        <v>2083752.6556049443</v>
      </c>
      <c r="O21" s="31">
        <f t="shared" si="8"/>
        <v>2.0713188090637016</v>
      </c>
    </row>
    <row r="22" spans="1:15" ht="15" thickBot="1" x14ac:dyDescent="0.35">
      <c r="A22" t="s">
        <v>88</v>
      </c>
      <c r="B22" s="46">
        <f>'Seasonality(VID)'!B31</f>
        <v>21828153.75</v>
      </c>
      <c r="D22" s="44">
        <f t="shared" si="4"/>
        <v>16401377.5</v>
      </c>
      <c r="E22" s="42">
        <f t="shared" si="5"/>
        <v>436080.43358392664</v>
      </c>
      <c r="F22" s="47">
        <f t="shared" si="6"/>
        <v>16837457.933583926</v>
      </c>
      <c r="G22" s="30">
        <f t="shared" si="0"/>
        <v>4990695.8164160736</v>
      </c>
      <c r="H22" s="30">
        <f t="shared" si="1"/>
        <v>4990695.8164160736</v>
      </c>
      <c r="I22" s="30">
        <f t="shared" si="2"/>
        <v>24907044731992.898</v>
      </c>
      <c r="J22" s="31">
        <f t="shared" si="3"/>
        <v>0.22863572767422319</v>
      </c>
    </row>
    <row r="23" spans="1:15" ht="15" thickBot="1" x14ac:dyDescent="0.35">
      <c r="B23" s="48" t="s">
        <v>89</v>
      </c>
      <c r="C23" s="49"/>
      <c r="D23" s="49">
        <f t="shared" si="4"/>
        <v>21828153.75</v>
      </c>
      <c r="E23" s="49">
        <f t="shared" si="5"/>
        <v>600100.93807438959</v>
      </c>
      <c r="F23" s="50">
        <f t="shared" si="6"/>
        <v>22428254.688074391</v>
      </c>
      <c r="G23" s="42"/>
      <c r="H23" s="30"/>
      <c r="I23" s="30"/>
      <c r="J23" s="31"/>
    </row>
    <row r="24" spans="1:15" x14ac:dyDescent="0.3">
      <c r="D24" s="51" t="s">
        <v>52</v>
      </c>
      <c r="E24" s="52"/>
      <c r="F24" s="52"/>
      <c r="G24" s="30">
        <f>SUM(G12:G22)</f>
        <v>18259431.883014113</v>
      </c>
      <c r="H24" s="30">
        <f>SUM(H12:H22)</f>
        <v>25828222.372465517</v>
      </c>
      <c r="I24" s="30">
        <f>SUM(I12:I22)</f>
        <v>126615911185617.97</v>
      </c>
      <c r="J24" s="43">
        <f>SUM(J12:J22)</f>
        <v>2.120539470733823</v>
      </c>
    </row>
    <row r="25" spans="1:15" x14ac:dyDescent="0.3">
      <c r="D25" s="53" t="s">
        <v>53</v>
      </c>
      <c r="E25" s="54"/>
      <c r="F25" s="54"/>
      <c r="G25" s="55">
        <f>AVERAGE(G12:G22)</f>
        <v>1659948.353001283</v>
      </c>
      <c r="H25" s="55">
        <f>AVERAGE(H12:H22)</f>
        <v>2348020.2156786835</v>
      </c>
      <c r="I25" s="55">
        <f>AVERAGE(I12:I22)</f>
        <v>11510537380510.725</v>
      </c>
      <c r="J25" s="56">
        <f>AVERAGE(J12:J22)</f>
        <v>0.19277631552125662</v>
      </c>
    </row>
    <row r="26" spans="1:15" x14ac:dyDescent="0.3">
      <c r="D26" s="29"/>
      <c r="E26" s="57"/>
      <c r="F26" s="57"/>
      <c r="G26" s="58" t="s">
        <v>90</v>
      </c>
      <c r="H26" s="58" t="s">
        <v>91</v>
      </c>
      <c r="I26" s="58" t="s">
        <v>92</v>
      </c>
      <c r="J26" s="59" t="s">
        <v>93</v>
      </c>
    </row>
    <row r="27" spans="1:15" ht="15" thickBot="1" x14ac:dyDescent="0.35">
      <c r="D27" s="60"/>
      <c r="E27" s="61"/>
      <c r="F27" s="61"/>
      <c r="G27" s="62"/>
      <c r="H27" s="63" t="s">
        <v>94</v>
      </c>
      <c r="I27" s="62">
        <f>SQRT(I24/(COUNT(I12:I22)-2))</f>
        <v>3750791.1933590458</v>
      </c>
      <c r="J27" s="64"/>
    </row>
    <row r="28" spans="1:15" x14ac:dyDescent="0.3">
      <c r="A28" s="28"/>
      <c r="B28" s="28"/>
      <c r="I28" t="str">
        <f>IF(COUNT(I12:I22)-2&lt;1,"Not enough data to compute the standard error","")</f>
        <v/>
      </c>
    </row>
  </sheetData>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3EBE7-F839-4F18-BC89-7C78CA8E7603}">
  <dimension ref="A2:T40"/>
  <sheetViews>
    <sheetView topLeftCell="J14" workbookViewId="0">
      <selection activeCell="A3" activeCellId="1" sqref="Q3:Q15 A3:A15"/>
    </sheetView>
  </sheetViews>
  <sheetFormatPr defaultRowHeight="14.4" x14ac:dyDescent="0.3"/>
  <cols>
    <col min="1" max="1" width="11.44140625" customWidth="1"/>
    <col min="2" max="2" width="13.5546875" customWidth="1"/>
    <col min="3" max="3" width="12" bestFit="1" customWidth="1"/>
    <col min="4" max="11" width="11.21875" bestFit="1" customWidth="1"/>
    <col min="12" max="12" width="12.21875" bestFit="1" customWidth="1"/>
    <col min="14" max="14" width="11.21875" bestFit="1" customWidth="1"/>
    <col min="17" max="17" width="13.88671875" bestFit="1" customWidth="1"/>
  </cols>
  <sheetData>
    <row r="2" spans="1:17" ht="15" customHeight="1" x14ac:dyDescent="0.3">
      <c r="B2" s="69" t="s">
        <v>104</v>
      </c>
      <c r="C2" s="69"/>
      <c r="D2" s="69"/>
      <c r="E2" s="69"/>
      <c r="F2" s="69"/>
      <c r="G2" s="69"/>
      <c r="H2" s="69"/>
      <c r="I2" s="69"/>
      <c r="J2" s="69"/>
      <c r="K2" s="69"/>
      <c r="L2" s="69"/>
      <c r="M2" s="69"/>
    </row>
    <row r="3" spans="1:17" ht="28.8" x14ac:dyDescent="0.3">
      <c r="A3" s="2"/>
      <c r="B3" s="2" t="s">
        <v>32</v>
      </c>
      <c r="C3" s="2" t="s">
        <v>33</v>
      </c>
      <c r="D3" s="2" t="s">
        <v>34</v>
      </c>
      <c r="E3" s="2" t="s">
        <v>35</v>
      </c>
      <c r="F3" s="2" t="s">
        <v>36</v>
      </c>
      <c r="G3" s="2" t="s">
        <v>37</v>
      </c>
      <c r="H3" s="2" t="s">
        <v>31</v>
      </c>
      <c r="I3" s="2" t="s">
        <v>30</v>
      </c>
      <c r="J3" s="2" t="s">
        <v>29</v>
      </c>
      <c r="K3" s="2" t="s">
        <v>28</v>
      </c>
      <c r="L3" s="2" t="s">
        <v>27</v>
      </c>
      <c r="M3" s="2"/>
      <c r="N3" s="5" t="s">
        <v>38</v>
      </c>
      <c r="O3" s="5" t="s">
        <v>39</v>
      </c>
      <c r="P3" s="5" t="s">
        <v>40</v>
      </c>
      <c r="Q3" s="5" t="s">
        <v>97</v>
      </c>
    </row>
    <row r="4" spans="1:17" x14ac:dyDescent="0.3">
      <c r="A4" s="2" t="s">
        <v>45</v>
      </c>
      <c r="B4" s="8">
        <f>'Monthly Demand'!J3</f>
        <v>159550</v>
      </c>
      <c r="C4" s="8">
        <f>'Monthly Demand'!J15</f>
        <v>189596</v>
      </c>
      <c r="D4" s="8">
        <f>'Monthly Demand'!J27</f>
        <v>193298</v>
      </c>
      <c r="E4" s="8">
        <f>'Monthly Demand'!J39</f>
        <v>182079</v>
      </c>
      <c r="F4" s="1">
        <f>'Monthly Demand'!J51</f>
        <v>185043</v>
      </c>
      <c r="G4" s="8">
        <f>'Monthly Demand'!J63</f>
        <v>222967</v>
      </c>
      <c r="H4" s="8">
        <f>'Monthly Demand'!J75</f>
        <v>230802</v>
      </c>
      <c r="I4" s="14">
        <f>'Monthly Demand'!J87</f>
        <v>235411.25</v>
      </c>
      <c r="J4" s="14">
        <f>'Monthly Demand'!J99</f>
        <v>233637.5</v>
      </c>
      <c r="K4" s="14">
        <f>'Monthly Demand'!J111</f>
        <v>292351.25</v>
      </c>
      <c r="L4" s="14">
        <f>'Monthly Demand'!J123</f>
        <v>353677.5</v>
      </c>
      <c r="N4" s="8">
        <f t="shared" ref="N4:N18" si="0">AVERAGE(B4:L4)</f>
        <v>225310.22727272726</v>
      </c>
      <c r="O4" s="8">
        <f>AVERAGE(B4:L15)</f>
        <v>314541.16666666669</v>
      </c>
      <c r="P4" s="8">
        <f>N4/$O$4</f>
        <v>0.71631395553224542</v>
      </c>
      <c r="Q4" s="9">
        <f>($C$32/12)*P4</f>
        <v>370516.37198376108</v>
      </c>
    </row>
    <row r="5" spans="1:17" x14ac:dyDescent="0.3">
      <c r="A5" s="2" t="s">
        <v>46</v>
      </c>
      <c r="B5" s="8">
        <f>'Monthly Demand'!J4</f>
        <v>141110</v>
      </c>
      <c r="C5" s="8">
        <f>'Monthly Demand'!J16</f>
        <v>176602</v>
      </c>
      <c r="D5" s="8">
        <f>'Monthly Demand'!J28</f>
        <v>152975</v>
      </c>
      <c r="E5" s="8">
        <f>'Monthly Demand'!J40</f>
        <v>165879</v>
      </c>
      <c r="F5" s="8">
        <f>'Monthly Demand'!J52</f>
        <v>161328</v>
      </c>
      <c r="G5" s="8">
        <f>'Monthly Demand'!J64</f>
        <v>190685</v>
      </c>
      <c r="H5" s="8">
        <f>'Monthly Demand'!J76</f>
        <v>208037</v>
      </c>
      <c r="I5" s="8">
        <f>'Monthly Demand'!J88</f>
        <v>215691.25</v>
      </c>
      <c r="J5" s="14">
        <f>'Monthly Demand'!J100</f>
        <v>206385</v>
      </c>
      <c r="K5" s="14">
        <f>'Monthly Demand'!J112</f>
        <v>258033.75</v>
      </c>
      <c r="L5" s="14">
        <f>'Monthly Demand'!J124</f>
        <v>264370</v>
      </c>
      <c r="N5" s="8">
        <f t="shared" si="0"/>
        <v>194645.09090909091</v>
      </c>
      <c r="O5" s="8"/>
      <c r="P5" s="8">
        <f t="shared" ref="P5:P15" si="1">N5/$O$4</f>
        <v>0.61882230860854215</v>
      </c>
      <c r="Q5" s="9">
        <f t="shared" ref="Q5:Q15" si="2">($C$32/12)*P5</f>
        <v>320088.41223522834</v>
      </c>
    </row>
    <row r="6" spans="1:17" x14ac:dyDescent="0.3">
      <c r="A6" s="2" t="s">
        <v>47</v>
      </c>
      <c r="B6" s="8">
        <f>'Monthly Demand'!J5</f>
        <v>181629</v>
      </c>
      <c r="C6" s="8">
        <f>'Monthly Demand'!J17</f>
        <v>189984</v>
      </c>
      <c r="D6" s="8">
        <f>'Monthly Demand'!J29</f>
        <v>219793</v>
      </c>
      <c r="E6" s="8">
        <f>'Monthly Demand'!J41</f>
        <v>220591</v>
      </c>
      <c r="F6" s="8">
        <f>'Monthly Demand'!J53</f>
        <v>210509</v>
      </c>
      <c r="G6" s="8">
        <f>'Monthly Demand'!J65</f>
        <v>201706</v>
      </c>
      <c r="H6" s="8">
        <f>'Monthly Demand'!J77</f>
        <v>257934</v>
      </c>
      <c r="I6" s="14">
        <f>'Monthly Demand'!J89</f>
        <v>294950</v>
      </c>
      <c r="J6" s="14">
        <f>'Monthly Demand'!J101</f>
        <v>275841.25</v>
      </c>
      <c r="K6" s="8">
        <f>'Monthly Demand'!J113</f>
        <v>251651.25</v>
      </c>
      <c r="L6" s="8">
        <f>'Monthly Demand'!J125</f>
        <v>522416.25</v>
      </c>
      <c r="N6" s="8">
        <f t="shared" si="0"/>
        <v>257000.43181818182</v>
      </c>
      <c r="O6" s="8"/>
      <c r="P6" s="8">
        <f t="shared" si="1"/>
        <v>0.81706453416489244</v>
      </c>
      <c r="Q6" s="9">
        <f t="shared" si="2"/>
        <v>422630.02770961635</v>
      </c>
    </row>
    <row r="7" spans="1:17" x14ac:dyDescent="0.3">
      <c r="A7" s="2" t="s">
        <v>48</v>
      </c>
      <c r="B7" s="8">
        <f>'Monthly Demand'!J6</f>
        <v>227755</v>
      </c>
      <c r="C7" s="8">
        <f>'Monthly Demand'!J18</f>
        <v>263951</v>
      </c>
      <c r="D7" s="8">
        <f>'Monthly Demand'!J30</f>
        <v>269187</v>
      </c>
      <c r="E7" s="8">
        <f>'Monthly Demand'!J42</f>
        <v>277344</v>
      </c>
      <c r="F7" s="8">
        <f>'Monthly Demand'!J54</f>
        <v>250594</v>
      </c>
      <c r="G7" s="8">
        <f>'Monthly Demand'!J66</f>
        <v>300628</v>
      </c>
      <c r="H7" s="8">
        <f>'Monthly Demand'!J78</f>
        <v>371832</v>
      </c>
      <c r="I7" s="14">
        <f>'Monthly Demand'!J90</f>
        <v>349632.5</v>
      </c>
      <c r="J7" s="14">
        <f>'Monthly Demand'!J102</f>
        <v>324555</v>
      </c>
      <c r="K7" s="14">
        <f>'Monthly Demand'!J114</f>
        <v>370236.25</v>
      </c>
      <c r="L7" s="8">
        <f>'Monthly Demand'!J126</f>
        <v>409532.5</v>
      </c>
      <c r="N7" s="8">
        <f t="shared" si="0"/>
        <v>310477.02272727271</v>
      </c>
      <c r="O7" s="8"/>
      <c r="P7" s="8">
        <f t="shared" si="1"/>
        <v>0.98707913503830502</v>
      </c>
      <c r="Q7" s="9">
        <f t="shared" si="2"/>
        <v>510570.78694427054</v>
      </c>
    </row>
    <row r="8" spans="1:17" x14ac:dyDescent="0.3">
      <c r="A8" s="2" t="s">
        <v>49</v>
      </c>
      <c r="B8" s="8">
        <f>'Monthly Demand'!J7</f>
        <v>341910</v>
      </c>
      <c r="C8" s="8">
        <f>'Monthly Demand'!J19</f>
        <v>440156</v>
      </c>
      <c r="D8" s="8">
        <f>'Monthly Demand'!J31</f>
        <v>377325</v>
      </c>
      <c r="E8" s="8">
        <f>'Monthly Demand'!J43</f>
        <v>423135</v>
      </c>
      <c r="F8" s="8">
        <f>'Monthly Demand'!J55</f>
        <v>422433</v>
      </c>
      <c r="G8" s="8">
        <f>'Monthly Demand'!J67</f>
        <v>470810</v>
      </c>
      <c r="H8" s="8">
        <f>'Monthly Demand'!J79</f>
        <v>575994</v>
      </c>
      <c r="I8" s="14">
        <f>'Monthly Demand'!J91</f>
        <v>575370</v>
      </c>
      <c r="J8" s="14">
        <f>'Monthly Demand'!J103</f>
        <v>520322.5</v>
      </c>
      <c r="K8" s="8">
        <f>'Monthly Demand'!J115</f>
        <v>640085</v>
      </c>
      <c r="L8" s="8">
        <f>'Monthly Demand'!J127</f>
        <v>900531.25</v>
      </c>
      <c r="N8" s="8">
        <f t="shared" si="0"/>
        <v>517097.43181818182</v>
      </c>
      <c r="O8" s="8"/>
      <c r="P8" s="8">
        <f t="shared" si="1"/>
        <v>1.6439737834576453</v>
      </c>
      <c r="Q8" s="9">
        <f t="shared" si="2"/>
        <v>850352.27525414876</v>
      </c>
    </row>
    <row r="9" spans="1:17" x14ac:dyDescent="0.3">
      <c r="A9" s="2" t="s">
        <v>50</v>
      </c>
      <c r="B9" s="8">
        <f>'Monthly Demand'!J8</f>
        <v>233526</v>
      </c>
      <c r="C9" s="8">
        <f>'Monthly Demand'!J20</f>
        <v>272838</v>
      </c>
      <c r="D9" s="8">
        <f>'Monthly Demand'!J32</f>
        <v>274453</v>
      </c>
      <c r="E9" s="8">
        <f>'Monthly Demand'!J44</f>
        <v>284385</v>
      </c>
      <c r="F9" s="8">
        <f>'Monthly Demand'!J56</f>
        <v>278631</v>
      </c>
      <c r="G9" s="8">
        <f>'Monthly Demand'!J68</f>
        <v>318898</v>
      </c>
      <c r="H9" s="8">
        <f>'Monthly Demand'!J80</f>
        <v>392687</v>
      </c>
      <c r="I9" s="8">
        <f>'Monthly Demand'!J92</f>
        <v>350557.5</v>
      </c>
      <c r="J9" s="8">
        <f>'Monthly Demand'!J104</f>
        <v>336111.25</v>
      </c>
      <c r="K9" s="14">
        <f>'Monthly Demand'!J116</f>
        <v>392438.75</v>
      </c>
      <c r="L9" s="8">
        <f>'Monthly Demand'!J128</f>
        <v>432771.25</v>
      </c>
      <c r="N9" s="8">
        <f t="shared" si="0"/>
        <v>324299.70454545453</v>
      </c>
      <c r="O9" s="8"/>
      <c r="P9" s="8">
        <f t="shared" si="1"/>
        <v>1.0310246762997779</v>
      </c>
      <c r="Q9" s="9">
        <f t="shared" si="2"/>
        <v>533301.800890474</v>
      </c>
    </row>
    <row r="10" spans="1:17" x14ac:dyDescent="0.3">
      <c r="A10" s="2" t="s">
        <v>51</v>
      </c>
      <c r="B10" s="8">
        <f>'Monthly Demand'!J9</f>
        <v>273637</v>
      </c>
      <c r="C10" s="8">
        <f>'Monthly Demand'!J21</f>
        <v>333183</v>
      </c>
      <c r="D10" s="8">
        <f>'Monthly Demand'!J33</f>
        <v>346336</v>
      </c>
      <c r="E10" s="8">
        <f>'Monthly Demand'!J45</f>
        <v>319639</v>
      </c>
      <c r="F10" s="8">
        <f>'Monthly Demand'!J57</f>
        <v>341795</v>
      </c>
      <c r="G10" s="8">
        <f>'Monthly Demand'!J69</f>
        <v>350002</v>
      </c>
      <c r="H10" s="8">
        <f>'Monthly Demand'!J81</f>
        <v>485321</v>
      </c>
      <c r="I10" s="8">
        <f>'Monthly Demand'!J93</f>
        <v>407202.5</v>
      </c>
      <c r="J10" s="14">
        <f>'Monthly Demand'!J105</f>
        <v>417223.75</v>
      </c>
      <c r="K10" s="14">
        <f>'Monthly Demand'!J117</f>
        <v>474806.25</v>
      </c>
      <c r="L10" s="8">
        <f>'Monthly Demand'!J129</f>
        <v>510393.75</v>
      </c>
      <c r="N10" s="8">
        <f t="shared" si="0"/>
        <v>387230.84090909088</v>
      </c>
      <c r="O10" s="8"/>
      <c r="P10" s="8">
        <f t="shared" si="1"/>
        <v>1.231097490394498</v>
      </c>
      <c r="Q10" s="9">
        <f t="shared" si="2"/>
        <v>636790.29589805193</v>
      </c>
    </row>
    <row r="11" spans="1:17" x14ac:dyDescent="0.3">
      <c r="A11" s="2" t="s">
        <v>41</v>
      </c>
      <c r="B11" s="8">
        <f>'Monthly Demand'!J10</f>
        <v>253512</v>
      </c>
      <c r="C11" s="8">
        <f>'Monthly Demand'!J22</f>
        <v>274185</v>
      </c>
      <c r="D11" s="8">
        <f>'Monthly Demand'!J34</f>
        <v>267821</v>
      </c>
      <c r="E11" s="8">
        <f>'Monthly Demand'!J46</f>
        <v>287377</v>
      </c>
      <c r="F11" s="8">
        <f>'Monthly Demand'!J58</f>
        <v>277726</v>
      </c>
      <c r="G11" s="8">
        <f>'Monthly Demand'!J70</f>
        <v>301398</v>
      </c>
      <c r="H11" s="8">
        <f>'Monthly Demand'!J82</f>
        <v>394755</v>
      </c>
      <c r="I11" s="14">
        <f>'Monthly Demand'!J94</f>
        <v>372877.5</v>
      </c>
      <c r="J11" s="14">
        <f>'Monthly Demand'!J106</f>
        <v>368807.5</v>
      </c>
      <c r="K11" s="14">
        <f>'Monthly Demand'!J118</f>
        <v>413936.25</v>
      </c>
      <c r="L11" s="8">
        <f>'Monthly Demand'!J130</f>
        <v>702316.25</v>
      </c>
      <c r="N11" s="8">
        <f t="shared" si="0"/>
        <v>355882.86363636365</v>
      </c>
      <c r="O11" s="8"/>
      <c r="P11" s="8">
        <f t="shared" si="1"/>
        <v>1.131434932374078</v>
      </c>
      <c r="Q11" s="9">
        <f t="shared" si="2"/>
        <v>585239.42335793865</v>
      </c>
    </row>
    <row r="12" spans="1:17" x14ac:dyDescent="0.3">
      <c r="A12" s="2" t="s">
        <v>42</v>
      </c>
      <c r="B12" s="8">
        <f>'Monthly Demand'!J11</f>
        <v>211904</v>
      </c>
      <c r="C12" s="8">
        <f>'Monthly Demand'!J23</f>
        <v>303927</v>
      </c>
      <c r="D12" s="8">
        <f>'Monthly Demand'!J35</f>
        <v>239631</v>
      </c>
      <c r="E12" s="8">
        <f>'Monthly Demand'!J47</f>
        <v>247701</v>
      </c>
      <c r="F12" s="8">
        <f>'Monthly Demand'!J59</f>
        <v>245062</v>
      </c>
      <c r="G12" s="8">
        <f>'Monthly Demand'!J71</f>
        <v>319604</v>
      </c>
      <c r="H12" s="8">
        <f>'Monthly Demand'!J83</f>
        <v>323933</v>
      </c>
      <c r="I12" s="14">
        <f>'Monthly Demand'!J95</f>
        <v>319470</v>
      </c>
      <c r="J12" s="8">
        <f>'Monthly Demand'!J107</f>
        <v>324517.5</v>
      </c>
      <c r="K12" s="14">
        <f>'Monthly Demand'!J119</f>
        <v>423201.25</v>
      </c>
      <c r="L12" s="14">
        <f>'Monthly Demand'!J131</f>
        <v>485950</v>
      </c>
      <c r="N12" s="8">
        <f t="shared" si="0"/>
        <v>313172.79545454547</v>
      </c>
      <c r="O12" s="8"/>
      <c r="P12" s="8">
        <f t="shared" si="1"/>
        <v>0.99564962759367093</v>
      </c>
      <c r="Q12" s="9">
        <f t="shared" si="2"/>
        <v>515003.90985525516</v>
      </c>
    </row>
    <row r="13" spans="1:17" x14ac:dyDescent="0.3">
      <c r="A13" s="2" t="s">
        <v>58</v>
      </c>
      <c r="B13" s="8">
        <f>'Monthly Demand'!J12</f>
        <v>225881</v>
      </c>
      <c r="C13" s="8">
        <f>'Monthly Demand'!J24</f>
        <v>251337</v>
      </c>
      <c r="D13" s="8">
        <f>'Monthly Demand'!J36</f>
        <v>258763</v>
      </c>
      <c r="E13" s="8">
        <f>'Monthly Demand'!J48</f>
        <v>251459</v>
      </c>
      <c r="F13" s="8">
        <f>'Monthly Demand'!J60</f>
        <v>255860</v>
      </c>
      <c r="G13" s="8">
        <f>'Monthly Demand'!J72</f>
        <v>287484</v>
      </c>
      <c r="H13" s="8">
        <f>'Monthly Demand'!J84</f>
        <v>316746</v>
      </c>
      <c r="I13" s="14">
        <f>'Monthly Demand'!J96</f>
        <v>339135</v>
      </c>
      <c r="J13" s="14">
        <f>'Monthly Demand'!J108</f>
        <v>341686.25</v>
      </c>
      <c r="K13" s="8">
        <f>'Monthly Demand'!J120</f>
        <v>414090</v>
      </c>
      <c r="L13" s="14">
        <f>'Monthly Demand'!J132</f>
        <v>481487.5</v>
      </c>
      <c r="N13" s="8">
        <f t="shared" si="0"/>
        <v>311266.25</v>
      </c>
      <c r="O13" s="8"/>
      <c r="P13" s="8">
        <f t="shared" si="1"/>
        <v>0.98958827328908183</v>
      </c>
      <c r="Q13" s="9">
        <f t="shared" si="2"/>
        <v>511868.64913766133</v>
      </c>
    </row>
    <row r="14" spans="1:17" x14ac:dyDescent="0.3">
      <c r="A14" s="2" t="s">
        <v>43</v>
      </c>
      <c r="B14" s="8">
        <f>'Monthly Demand'!J13</f>
        <v>202199</v>
      </c>
      <c r="C14" s="8">
        <f>'Monthly Demand'!J25</f>
        <v>230519</v>
      </c>
      <c r="D14" s="8">
        <f>'Monthly Demand'!J37</f>
        <v>250250</v>
      </c>
      <c r="E14" s="8">
        <f>'Monthly Demand'!J49</f>
        <v>253664</v>
      </c>
      <c r="F14" s="8">
        <f>'Monthly Demand'!J61</f>
        <v>221953</v>
      </c>
      <c r="G14" s="8">
        <f>'Monthly Demand'!J73</f>
        <v>240118</v>
      </c>
      <c r="H14" s="8">
        <f>'Monthly Demand'!J85</f>
        <v>330065</v>
      </c>
      <c r="I14" s="14">
        <f>'Monthly Demand'!J97</f>
        <v>327353.75</v>
      </c>
      <c r="J14" s="14">
        <f>'Monthly Demand'!J109</f>
        <v>318462.5</v>
      </c>
      <c r="K14" s="14">
        <f>'Monthly Demand'!J121</f>
        <v>345962.5</v>
      </c>
      <c r="L14" s="8">
        <f>'Monthly Demand'!J133</f>
        <v>618336.25</v>
      </c>
      <c r="N14" s="8">
        <f t="shared" si="0"/>
        <v>303534.81818181818</v>
      </c>
      <c r="O14" s="8"/>
      <c r="P14" s="8">
        <f t="shared" si="1"/>
        <v>0.96500824168267796</v>
      </c>
      <c r="Q14" s="9">
        <f t="shared" si="2"/>
        <v>499154.52558371786</v>
      </c>
    </row>
    <row r="15" spans="1:17" x14ac:dyDescent="0.3">
      <c r="A15" s="2" t="s">
        <v>44</v>
      </c>
      <c r="B15" s="8">
        <f>'Monthly Demand'!J14</f>
        <v>188935</v>
      </c>
      <c r="C15" s="8">
        <f>'Monthly Demand'!J26</f>
        <v>240551</v>
      </c>
      <c r="D15" s="8">
        <f>'Monthly Demand'!J38</f>
        <v>217962</v>
      </c>
      <c r="E15" s="8">
        <f>'Monthly Demand'!J50</f>
        <v>236380</v>
      </c>
      <c r="F15" s="8">
        <f>'Monthly Demand'!J62</f>
        <v>216347</v>
      </c>
      <c r="G15" s="8">
        <f>'Monthly Demand'!J74</f>
        <v>273353</v>
      </c>
      <c r="H15" s="8">
        <f>'Monthly Demand'!J86</f>
        <v>294000</v>
      </c>
      <c r="I15" s="8">
        <f>'Monthly Demand'!J98</f>
        <v>302185</v>
      </c>
      <c r="J15" s="14">
        <f>'Monthly Demand'!J110</f>
        <v>304223.75</v>
      </c>
      <c r="K15" s="14">
        <f>'Monthly Demand'!J122</f>
        <v>366691.25</v>
      </c>
      <c r="L15" s="14">
        <f>'Monthly Demand'!J134</f>
        <v>379713.75</v>
      </c>
      <c r="N15" s="8">
        <f t="shared" si="0"/>
        <v>274576.52272727271</v>
      </c>
      <c r="O15" s="8"/>
      <c r="P15" s="8">
        <f t="shared" si="1"/>
        <v>0.8729430415645838</v>
      </c>
      <c r="Q15" s="9">
        <f t="shared" si="2"/>
        <v>451533.4180089407</v>
      </c>
    </row>
    <row r="16" spans="1:17" x14ac:dyDescent="0.3">
      <c r="A16" s="2" t="s">
        <v>52</v>
      </c>
      <c r="B16" s="10">
        <f>SUM(B4:B15)</f>
        <v>2641548</v>
      </c>
      <c r="C16" s="10">
        <f t="shared" ref="C16:L16" si="3">SUM(C4:C15)</f>
        <v>3166829</v>
      </c>
      <c r="D16" s="10">
        <f t="shared" si="3"/>
        <v>3067794</v>
      </c>
      <c r="E16" s="10">
        <f t="shared" si="3"/>
        <v>3149633</v>
      </c>
      <c r="F16" s="10">
        <f t="shared" si="3"/>
        <v>3067281</v>
      </c>
      <c r="G16" s="10">
        <f t="shared" si="3"/>
        <v>3477653</v>
      </c>
      <c r="H16" s="10">
        <f t="shared" si="3"/>
        <v>4182106</v>
      </c>
      <c r="I16" s="10">
        <f t="shared" si="3"/>
        <v>4089836.25</v>
      </c>
      <c r="J16" s="10">
        <f t="shared" si="3"/>
        <v>3971773.75</v>
      </c>
      <c r="K16" s="10">
        <f>SUM(K4:K15)</f>
        <v>4643483.75</v>
      </c>
      <c r="L16" s="10">
        <f t="shared" si="3"/>
        <v>6061496.25</v>
      </c>
      <c r="N16" s="11">
        <f t="shared" si="0"/>
        <v>3774494</v>
      </c>
      <c r="Q16" s="66">
        <f>SUM(Q4:Q15)</f>
        <v>6207049.8968590647</v>
      </c>
    </row>
    <row r="17" spans="1:17" x14ac:dyDescent="0.3">
      <c r="A17" s="2" t="s">
        <v>53</v>
      </c>
      <c r="B17" s="10">
        <f>AVERAGE(B4:B15)</f>
        <v>220129</v>
      </c>
      <c r="C17" s="10">
        <f t="shared" ref="C17:L17" si="4">AVERAGE(C4:C15)</f>
        <v>263902.41666666669</v>
      </c>
      <c r="D17" s="10">
        <f t="shared" si="4"/>
        <v>255649.5</v>
      </c>
      <c r="E17" s="10">
        <f t="shared" si="4"/>
        <v>262469.41666666669</v>
      </c>
      <c r="F17" s="10">
        <f t="shared" si="4"/>
        <v>255606.75</v>
      </c>
      <c r="G17" s="10">
        <f t="shared" si="4"/>
        <v>289804.41666666669</v>
      </c>
      <c r="H17" s="10">
        <f t="shared" si="4"/>
        <v>348508.83333333331</v>
      </c>
      <c r="I17" s="10">
        <f t="shared" si="4"/>
        <v>340819.6875</v>
      </c>
      <c r="J17" s="10">
        <f t="shared" si="4"/>
        <v>330981.14583333331</v>
      </c>
      <c r="K17" s="10">
        <f t="shared" si="4"/>
        <v>386956.97916666669</v>
      </c>
      <c r="L17" s="10">
        <f t="shared" si="4"/>
        <v>505124.6875</v>
      </c>
      <c r="N17" s="11">
        <f t="shared" si="0"/>
        <v>314541.16666666669</v>
      </c>
      <c r="Q17" s="66">
        <f>AVERAGE(Q4:Q15)</f>
        <v>517254.15807158872</v>
      </c>
    </row>
    <row r="18" spans="1:17" x14ac:dyDescent="0.3">
      <c r="A18" s="2" t="s">
        <v>54</v>
      </c>
      <c r="B18" s="10">
        <f>_xlfn.STDEV.P(B4:B15)</f>
        <v>51508.197135666342</v>
      </c>
      <c r="C18" s="10">
        <f t="shared" ref="C18:L18" si="5">_xlfn.STDEV.P(C4:C15)</f>
        <v>69568.335805472991</v>
      </c>
      <c r="D18" s="10">
        <f t="shared" si="5"/>
        <v>58555.663751823929</v>
      </c>
      <c r="E18" s="10">
        <f t="shared" si="5"/>
        <v>63931.853401960143</v>
      </c>
      <c r="F18" s="10">
        <f t="shared" si="5"/>
        <v>67694.539671632068</v>
      </c>
      <c r="G18" s="10">
        <f t="shared" si="5"/>
        <v>72555.02889584146</v>
      </c>
      <c r="H18" s="10">
        <f t="shared" si="5"/>
        <v>100754.12750753964</v>
      </c>
      <c r="I18" s="10">
        <f t="shared" si="5"/>
        <v>87381.077073364693</v>
      </c>
      <c r="J18" s="10">
        <f t="shared" si="5"/>
        <v>78451.591927127956</v>
      </c>
      <c r="K18" s="10">
        <f t="shared" si="5"/>
        <v>100353.11879010341</v>
      </c>
      <c r="L18" s="10">
        <f t="shared" si="5"/>
        <v>163376.02994536757</v>
      </c>
      <c r="N18" s="11">
        <f t="shared" si="0"/>
        <v>83102.687627809108</v>
      </c>
      <c r="Q18" s="66">
        <f>_xlfn.STDEV.P(Q4:Q15)</f>
        <v>130450.61308172427</v>
      </c>
    </row>
    <row r="20" spans="1:17" x14ac:dyDescent="0.3">
      <c r="A20" s="3" t="s">
        <v>25</v>
      </c>
      <c r="B20" s="3" t="s">
        <v>55</v>
      </c>
      <c r="C20" s="3" t="s">
        <v>56</v>
      </c>
    </row>
    <row r="21" spans="1:17" x14ac:dyDescent="0.3">
      <c r="A21" s="2" t="s">
        <v>32</v>
      </c>
      <c r="B21" s="11">
        <f>B16</f>
        <v>2641548</v>
      </c>
      <c r="C21" s="8">
        <f>'Exp Smooth with Trend(KD)'!F12</f>
        <v>1.5474600121097027E-4</v>
      </c>
    </row>
    <row r="22" spans="1:17" x14ac:dyDescent="0.3">
      <c r="A22" s="2" t="s">
        <v>33</v>
      </c>
      <c r="B22" s="11">
        <f>C16</f>
        <v>3166829</v>
      </c>
      <c r="C22" s="8">
        <f>'Exp Smooth with Trend(KD)'!F13</f>
        <v>2715930.8732729582</v>
      </c>
    </row>
    <row r="23" spans="1:17" x14ac:dyDescent="0.3">
      <c r="A23" s="2" t="s">
        <v>34</v>
      </c>
      <c r="B23" s="11">
        <f>D16</f>
        <v>3067794</v>
      </c>
      <c r="C23" s="8">
        <f>'Exp Smooth with Trend(KD)'!F14</f>
        <v>3253908.6322020376</v>
      </c>
    </row>
    <row r="24" spans="1:17" x14ac:dyDescent="0.3">
      <c r="A24" s="2" t="s">
        <v>95</v>
      </c>
      <c r="B24" s="11">
        <f>E16</f>
        <v>3149633</v>
      </c>
      <c r="C24" s="8">
        <f>'Exp Smooth with Trend(KD)'!F15</f>
        <v>3149632.8638817156</v>
      </c>
    </row>
    <row r="25" spans="1:17" x14ac:dyDescent="0.3">
      <c r="A25" s="2" t="s">
        <v>36</v>
      </c>
      <c r="B25" s="11">
        <f>F16</f>
        <v>3067281</v>
      </c>
      <c r="C25" s="8">
        <f>'Exp Smooth with Trend(KD)'!F16</f>
        <v>3231471.8677146458</v>
      </c>
    </row>
    <row r="26" spans="1:17" x14ac:dyDescent="0.3">
      <c r="A26" s="2" t="s">
        <v>37</v>
      </c>
      <c r="B26" s="11">
        <f>G16</f>
        <v>3477653</v>
      </c>
      <c r="C26" s="8">
        <f>'Exp Smooth with Trend(KD)'!F17</f>
        <v>3144496.4467196167</v>
      </c>
    </row>
    <row r="27" spans="1:17" x14ac:dyDescent="0.3">
      <c r="A27" s="2" t="s">
        <v>31</v>
      </c>
      <c r="B27" s="11">
        <f>H16</f>
        <v>4182106</v>
      </c>
      <c r="C27" s="8">
        <f>'Exp Smooth with Trend(KD)'!F18</f>
        <v>3564249.7419433258</v>
      </c>
    </row>
    <row r="28" spans="1:17" x14ac:dyDescent="0.3">
      <c r="A28" s="2" t="s">
        <v>30</v>
      </c>
      <c r="B28" s="11">
        <f>I16</f>
        <v>4089836.25</v>
      </c>
      <c r="C28" s="8">
        <f>'Exp Smooth with Trend(KD)'!F19</f>
        <v>4286100.8447438674</v>
      </c>
    </row>
    <row r="29" spans="1:17" x14ac:dyDescent="0.3">
      <c r="A29" s="2" t="s">
        <v>29</v>
      </c>
      <c r="B29" s="11">
        <f>J16</f>
        <v>3971773.75</v>
      </c>
      <c r="C29" s="8">
        <f>'Exp Smooth with Trend(KD)'!F20</f>
        <v>4188304.515461171</v>
      </c>
    </row>
    <row r="30" spans="1:17" x14ac:dyDescent="0.3">
      <c r="A30" s="2" t="s">
        <v>28</v>
      </c>
      <c r="B30" s="11">
        <f>K16</f>
        <v>4643483.75</v>
      </c>
      <c r="C30" s="8">
        <f>'Exp Smooth with Trend(KD)'!F21</f>
        <v>4064144.7647368321</v>
      </c>
    </row>
    <row r="31" spans="1:17" x14ac:dyDescent="0.3">
      <c r="A31" s="2" t="s">
        <v>27</v>
      </c>
      <c r="B31" s="11">
        <f>L16</f>
        <v>6061496.25</v>
      </c>
      <c r="C31" s="8">
        <f>'Exp Smooth with Trend(KD)'!F22</f>
        <v>4752168.2666080799</v>
      </c>
    </row>
    <row r="32" spans="1:17" x14ac:dyDescent="0.3">
      <c r="A32" s="2" t="s">
        <v>96</v>
      </c>
      <c r="B32" s="12"/>
      <c r="C32" s="13">
        <f>'Exp Smooth with Trend(KD)'!F23</f>
        <v>6207049.8968590656</v>
      </c>
      <c r="D32" s="10"/>
    </row>
    <row r="37" spans="13:20" ht="14.4" customHeight="1" x14ac:dyDescent="0.3">
      <c r="M37" s="70"/>
      <c r="N37" s="70"/>
      <c r="O37" s="70"/>
      <c r="P37" s="70"/>
      <c r="Q37" s="70"/>
      <c r="R37" s="70"/>
      <c r="S37" s="70"/>
      <c r="T37" s="70"/>
    </row>
    <row r="38" spans="13:20" x14ac:dyDescent="0.3">
      <c r="M38" s="70"/>
      <c r="N38" s="70"/>
      <c r="O38" s="70"/>
      <c r="P38" s="70"/>
      <c r="Q38" s="70"/>
      <c r="R38" s="70"/>
      <c r="S38" s="70"/>
      <c r="T38" s="70"/>
    </row>
    <row r="39" spans="13:20" x14ac:dyDescent="0.3">
      <c r="M39" s="70"/>
      <c r="N39" s="70"/>
      <c r="O39" s="70"/>
      <c r="P39" s="70"/>
      <c r="Q39" s="70"/>
      <c r="R39" s="70"/>
      <c r="S39" s="70"/>
      <c r="T39" s="70"/>
    </row>
    <row r="40" spans="13:20" x14ac:dyDescent="0.3">
      <c r="M40" s="70"/>
      <c r="N40" s="70"/>
      <c r="O40" s="70"/>
      <c r="P40" s="70"/>
      <c r="Q40" s="70"/>
      <c r="R40" s="70"/>
      <c r="S40" s="70"/>
      <c r="T40" s="70"/>
    </row>
  </sheetData>
  <mergeCells count="2">
    <mergeCell ref="B2:M2"/>
    <mergeCell ref="M37:T40"/>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1C66F-5840-4D09-BEFA-147F0A9E4EAF}">
  <dimension ref="A1:O28"/>
  <sheetViews>
    <sheetView topLeftCell="A5" zoomScaleNormal="100" workbookViewId="0">
      <selection activeCell="F12" sqref="F12:F23"/>
    </sheetView>
  </sheetViews>
  <sheetFormatPr defaultColWidth="9.109375" defaultRowHeight="14.4" x14ac:dyDescent="0.3"/>
  <cols>
    <col min="1" max="1" width="9.21875" bestFit="1" customWidth="1"/>
    <col min="2" max="2" width="12" bestFit="1" customWidth="1"/>
    <col min="4" max="4" width="12.88671875" customWidth="1"/>
    <col min="6" max="6" width="10.88671875" customWidth="1"/>
    <col min="8" max="8" width="9" bestFit="1" customWidth="1"/>
    <col min="9" max="9" width="11.21875" customWidth="1"/>
  </cols>
  <sheetData>
    <row r="1" spans="1:15" ht="19.8" x14ac:dyDescent="0.4">
      <c r="A1" s="15" t="s">
        <v>59</v>
      </c>
      <c r="B1" s="16"/>
      <c r="C1" s="16" t="s">
        <v>60</v>
      </c>
      <c r="D1" s="16"/>
      <c r="E1" s="16"/>
      <c r="F1" s="16"/>
      <c r="G1" s="16"/>
      <c r="H1" s="16"/>
      <c r="I1" s="16"/>
      <c r="J1" s="16"/>
    </row>
    <row r="2" spans="1:15" x14ac:dyDescent="0.3">
      <c r="A2" s="17"/>
      <c r="B2" s="17"/>
    </row>
    <row r="5" spans="1:15" ht="15" thickBot="1" x14ac:dyDescent="0.35">
      <c r="A5" t="s">
        <v>61</v>
      </c>
      <c r="B5" s="18">
        <v>1</v>
      </c>
      <c r="C5" s="19" t="str">
        <f>IF(OR(B5&lt;0,B5&gt;1),"Alpha should be between 0 and 1","")</f>
        <v/>
      </c>
    </row>
    <row r="6" spans="1:15" x14ac:dyDescent="0.3">
      <c r="A6" t="s">
        <v>62</v>
      </c>
      <c r="B6" s="18">
        <v>2.8158819423894726E-2</v>
      </c>
      <c r="C6" s="19" t="str">
        <f>IF(OR(B6&lt;0,B6&gt;1),"Beta should be between 0 and 1","")</f>
        <v/>
      </c>
      <c r="J6" s="20"/>
      <c r="L6" s="21"/>
      <c r="M6" s="22"/>
      <c r="N6" s="22"/>
      <c r="O6" s="23"/>
    </row>
    <row r="7" spans="1:15" x14ac:dyDescent="0.3">
      <c r="C7" s="19"/>
      <c r="J7" s="20"/>
      <c r="L7" s="24"/>
      <c r="M7" s="25"/>
      <c r="N7" s="25"/>
      <c r="O7" s="26"/>
    </row>
    <row r="8" spans="1:15" x14ac:dyDescent="0.3">
      <c r="C8" s="19"/>
      <c r="J8" s="20"/>
      <c r="L8" s="24"/>
      <c r="M8" s="25"/>
      <c r="N8" s="25"/>
      <c r="O8" s="26"/>
    </row>
    <row r="9" spans="1:15" x14ac:dyDescent="0.3">
      <c r="C9" s="19"/>
      <c r="J9" s="20"/>
      <c r="L9" s="24"/>
      <c r="M9" s="25"/>
      <c r="N9" s="25"/>
      <c r="O9" s="26"/>
    </row>
    <row r="10" spans="1:15" ht="15" thickBot="1" x14ac:dyDescent="0.35">
      <c r="A10" s="27" t="s">
        <v>63</v>
      </c>
      <c r="D10" s="28" t="s">
        <v>64</v>
      </c>
      <c r="E10" s="28"/>
      <c r="F10" s="28"/>
      <c r="J10" s="20"/>
      <c r="L10" s="29" t="s">
        <v>65</v>
      </c>
      <c r="M10" s="30"/>
      <c r="N10" s="30"/>
      <c r="O10" s="31"/>
    </row>
    <row r="11" spans="1:15" s="32" customFormat="1" ht="73.2" thickBot="1" x14ac:dyDescent="0.4">
      <c r="A11" s="32" t="s">
        <v>66</v>
      </c>
      <c r="B11" s="32" t="s">
        <v>55</v>
      </c>
      <c r="D11" s="33" t="s">
        <v>67</v>
      </c>
      <c r="E11" s="34" t="s">
        <v>68</v>
      </c>
      <c r="F11" s="34" t="s">
        <v>69</v>
      </c>
      <c r="G11" s="35" t="s">
        <v>70</v>
      </c>
      <c r="H11" s="35" t="s">
        <v>71</v>
      </c>
      <c r="I11" s="35" t="s">
        <v>72</v>
      </c>
      <c r="J11" s="36" t="s">
        <v>73</v>
      </c>
      <c r="L11" s="37" t="s">
        <v>74</v>
      </c>
      <c r="M11" s="38" t="s">
        <v>75</v>
      </c>
      <c r="N11" s="38" t="s">
        <v>76</v>
      </c>
      <c r="O11" s="39" t="s">
        <v>77</v>
      </c>
    </row>
    <row r="12" spans="1:15" x14ac:dyDescent="0.3">
      <c r="A12" t="s">
        <v>78</v>
      </c>
      <c r="B12" s="40">
        <f>'Seasonality(KD)'!B21</f>
        <v>2641548</v>
      </c>
      <c r="D12" s="41">
        <v>8.9804938207697207E-6</v>
      </c>
      <c r="E12" s="41">
        <v>1.4576550739020056E-4</v>
      </c>
      <c r="F12" s="42">
        <f>D12+E12</f>
        <v>1.5474600121097027E-4</v>
      </c>
      <c r="G12" s="30">
        <f t="shared" ref="G12:G22" si="0">B12-F12</f>
        <v>2641547.9998452538</v>
      </c>
      <c r="H12" s="30">
        <f t="shared" ref="H12:H22" si="1">ABS(G12)</f>
        <v>2641547.9998452538</v>
      </c>
      <c r="I12" s="30">
        <f t="shared" ref="I12:I22" si="2">G12^2</f>
        <v>6977775835486.4609</v>
      </c>
      <c r="J12" s="43">
        <f t="shared" ref="J12:J22" si="3">H12/B12</f>
        <v>0.9999999999414183</v>
      </c>
      <c r="L12" s="44"/>
      <c r="M12" s="30"/>
      <c r="N12" s="30"/>
      <c r="O12" s="31"/>
    </row>
    <row r="13" spans="1:15" x14ac:dyDescent="0.3">
      <c r="A13" t="s">
        <v>79</v>
      </c>
      <c r="B13" s="45">
        <f>'Seasonality(KD)'!B22</f>
        <v>3166829</v>
      </c>
      <c r="D13" s="44">
        <f>$B$5*B12+(1-$B$5)*F12</f>
        <v>2641548</v>
      </c>
      <c r="E13" s="42">
        <f>$B$6*(D13-D12)+(1-$B$6)*E12</f>
        <v>74382.873272958313</v>
      </c>
      <c r="F13" s="42">
        <f>D13+E13</f>
        <v>2715930.8732729582</v>
      </c>
      <c r="G13" s="30">
        <f t="shared" si="0"/>
        <v>450898.12672704179</v>
      </c>
      <c r="H13" s="30">
        <f t="shared" si="1"/>
        <v>450898.12672704179</v>
      </c>
      <c r="I13" s="30">
        <f t="shared" si="2"/>
        <v>203309120685.95544</v>
      </c>
      <c r="J13" s="43">
        <f t="shared" si="3"/>
        <v>0.14238158319474836</v>
      </c>
      <c r="L13" s="44">
        <f>L12+G13</f>
        <v>450898.12672704179</v>
      </c>
      <c r="M13" s="30">
        <f>M12+H13</f>
        <v>450898.12672704179</v>
      </c>
      <c r="N13" s="30">
        <f>SUM($H$11:H13)/COUNT($H$11:H13)</f>
        <v>1546223.0632861478</v>
      </c>
      <c r="O13" s="31">
        <f>L13/N13</f>
        <v>0.29161259939349221</v>
      </c>
    </row>
    <row r="14" spans="1:15" x14ac:dyDescent="0.3">
      <c r="A14" t="s">
        <v>80</v>
      </c>
      <c r="B14" s="45">
        <f>'Seasonality(KD)'!B23</f>
        <v>3067794</v>
      </c>
      <c r="D14" s="44">
        <f t="shared" ref="D14:D23" si="4">$B$5*B13+(1-$B$5)*F13</f>
        <v>3166829</v>
      </c>
      <c r="E14" s="42">
        <f t="shared" ref="E14:E23" si="5">$B$6*(D14-D13)+(1-$B$6)*E13</f>
        <v>87079.632202037479</v>
      </c>
      <c r="F14" s="42">
        <f t="shared" ref="F14:F23" si="6">D14+E14</f>
        <v>3253908.6322020376</v>
      </c>
      <c r="G14" s="30">
        <f t="shared" si="0"/>
        <v>-186114.63220203761</v>
      </c>
      <c r="H14" s="30">
        <f t="shared" si="1"/>
        <v>186114.63220203761</v>
      </c>
      <c r="I14" s="30">
        <f t="shared" si="2"/>
        <v>34638656319.699738</v>
      </c>
      <c r="J14" s="43">
        <f t="shared" si="3"/>
        <v>6.0667252169486478E-2</v>
      </c>
      <c r="L14" s="44">
        <f t="shared" ref="L14:M21" si="7">L13+G14</f>
        <v>264783.49452500418</v>
      </c>
      <c r="M14" s="30">
        <f t="shared" si="7"/>
        <v>637012.7589290794</v>
      </c>
      <c r="N14" s="30">
        <f>SUM($H$11:H14)/COUNT($H$11:H14)</f>
        <v>1092853.5862581111</v>
      </c>
      <c r="O14" s="31">
        <f t="shared" ref="O14:O21" si="8">L14/N14</f>
        <v>0.24228633904346944</v>
      </c>
    </row>
    <row r="15" spans="1:15" x14ac:dyDescent="0.3">
      <c r="A15" t="s">
        <v>81</v>
      </c>
      <c r="B15" s="45">
        <f>'Seasonality(KD)'!B24</f>
        <v>3149633</v>
      </c>
      <c r="D15" s="44">
        <f t="shared" si="4"/>
        <v>3067794</v>
      </c>
      <c r="E15" s="42">
        <f t="shared" si="5"/>
        <v>81838.863881715719</v>
      </c>
      <c r="F15" s="42">
        <f t="shared" si="6"/>
        <v>3149632.8638817156</v>
      </c>
      <c r="G15" s="30">
        <f t="shared" si="0"/>
        <v>0.13611828442662954</v>
      </c>
      <c r="H15" s="30">
        <f t="shared" si="1"/>
        <v>0.13611828442662954</v>
      </c>
      <c r="I15" s="30">
        <f t="shared" si="2"/>
        <v>1.8528187355248818E-2</v>
      </c>
      <c r="J15" s="43">
        <f t="shared" si="3"/>
        <v>4.3217188931735709E-8</v>
      </c>
      <c r="L15" s="44">
        <f t="shared" si="7"/>
        <v>264783.6306432886</v>
      </c>
      <c r="M15" s="30">
        <f t="shared" si="7"/>
        <v>637012.89504736383</v>
      </c>
      <c r="N15" s="30">
        <f>SUM($H$11:H15)/COUNT($H$11:H15)</f>
        <v>819640.2237231544</v>
      </c>
      <c r="O15" s="31">
        <f t="shared" si="8"/>
        <v>0.32304860471650448</v>
      </c>
    </row>
    <row r="16" spans="1:15" x14ac:dyDescent="0.3">
      <c r="A16" t="s">
        <v>82</v>
      </c>
      <c r="B16" s="45">
        <f>'Seasonality(KD)'!B25</f>
        <v>3067281</v>
      </c>
      <c r="D16" s="44">
        <f t="shared" si="4"/>
        <v>3149633</v>
      </c>
      <c r="E16" s="42">
        <f t="shared" si="5"/>
        <v>81838.867714645894</v>
      </c>
      <c r="F16" s="42">
        <f t="shared" si="6"/>
        <v>3231471.8677146458</v>
      </c>
      <c r="G16" s="30">
        <f t="shared" si="0"/>
        <v>-164190.86771464581</v>
      </c>
      <c r="H16" s="30">
        <f t="shared" si="1"/>
        <v>164190.86771464581</v>
      </c>
      <c r="I16" s="30">
        <f t="shared" si="2"/>
        <v>26958641040.888317</v>
      </c>
      <c r="J16" s="43">
        <f t="shared" si="3"/>
        <v>5.352977693098409E-2</v>
      </c>
      <c r="L16" s="44">
        <f t="shared" si="7"/>
        <v>100592.7629286428</v>
      </c>
      <c r="M16" s="30">
        <f t="shared" si="7"/>
        <v>801203.76276200963</v>
      </c>
      <c r="N16" s="30">
        <f>SUM($H$11:H16)/COUNT($H$11:H16)</f>
        <v>688550.3525214527</v>
      </c>
      <c r="O16" s="31">
        <f t="shared" si="8"/>
        <v>0.14609354647815492</v>
      </c>
    </row>
    <row r="17" spans="1:15" x14ac:dyDescent="0.3">
      <c r="A17" t="s">
        <v>83</v>
      </c>
      <c r="B17" s="45">
        <f>'Seasonality(KD)'!B26</f>
        <v>3477653</v>
      </c>
      <c r="D17" s="44">
        <f t="shared" si="4"/>
        <v>3067281</v>
      </c>
      <c r="E17" s="42">
        <f t="shared" si="5"/>
        <v>77215.446719616593</v>
      </c>
      <c r="F17" s="42">
        <f t="shared" si="6"/>
        <v>3144496.4467196167</v>
      </c>
      <c r="G17" s="30">
        <f t="shared" si="0"/>
        <v>333156.55328038335</v>
      </c>
      <c r="H17" s="30">
        <f t="shared" si="1"/>
        <v>333156.55328038335</v>
      </c>
      <c r="I17" s="30">
        <f t="shared" si="2"/>
        <v>110993288993.6649</v>
      </c>
      <c r="J17" s="43">
        <f t="shared" si="3"/>
        <v>9.5799251184745388E-2</v>
      </c>
      <c r="L17" s="44">
        <f t="shared" si="7"/>
        <v>433749.31620902615</v>
      </c>
      <c r="M17" s="30">
        <f t="shared" si="7"/>
        <v>1134360.316042393</v>
      </c>
      <c r="N17" s="30">
        <f>SUM($H$11:H17)/COUNT($H$11:H17)</f>
        <v>629318.05264794116</v>
      </c>
      <c r="O17" s="31">
        <f t="shared" si="8"/>
        <v>0.68923704696530952</v>
      </c>
    </row>
    <row r="18" spans="1:15" x14ac:dyDescent="0.3">
      <c r="A18" t="s">
        <v>84</v>
      </c>
      <c r="B18" s="45">
        <f>'Seasonality(KD)'!B27</f>
        <v>4182106</v>
      </c>
      <c r="D18" s="44">
        <f t="shared" si="4"/>
        <v>3477653</v>
      </c>
      <c r="E18" s="42">
        <f t="shared" si="5"/>
        <v>86596.74194332608</v>
      </c>
      <c r="F18" s="42">
        <f t="shared" si="6"/>
        <v>3564249.7419433258</v>
      </c>
      <c r="G18" s="30">
        <f t="shared" si="0"/>
        <v>617856.25805667415</v>
      </c>
      <c r="H18" s="30">
        <f t="shared" si="1"/>
        <v>617856.25805667415</v>
      </c>
      <c r="I18" s="30">
        <f t="shared" si="2"/>
        <v>381746355619.79553</v>
      </c>
      <c r="J18" s="43">
        <f t="shared" si="3"/>
        <v>0.14773806738917525</v>
      </c>
      <c r="L18" s="44">
        <f t="shared" si="7"/>
        <v>1051605.5742657003</v>
      </c>
      <c r="M18" s="30">
        <f t="shared" si="7"/>
        <v>1752216.5740990671</v>
      </c>
      <c r="N18" s="30">
        <f>SUM($H$11:H18)/COUNT($H$11:H18)</f>
        <v>627680.65342061722</v>
      </c>
      <c r="O18" s="31">
        <f t="shared" si="8"/>
        <v>1.6753831244198079</v>
      </c>
    </row>
    <row r="19" spans="1:15" x14ac:dyDescent="0.3">
      <c r="A19" t="s">
        <v>85</v>
      </c>
      <c r="B19" s="45">
        <f>'Seasonality(KD)'!B28</f>
        <v>4089836.25</v>
      </c>
      <c r="D19" s="44">
        <f t="shared" si="4"/>
        <v>4182106</v>
      </c>
      <c r="E19" s="42">
        <f t="shared" si="5"/>
        <v>103994.84474386726</v>
      </c>
      <c r="F19" s="42">
        <f t="shared" si="6"/>
        <v>4286100.8447438674</v>
      </c>
      <c r="G19" s="30">
        <f t="shared" si="0"/>
        <v>-196264.5947438674</v>
      </c>
      <c r="H19" s="30">
        <f t="shared" si="1"/>
        <v>196264.5947438674</v>
      </c>
      <c r="I19" s="30">
        <f t="shared" si="2"/>
        <v>38519791149.974503</v>
      </c>
      <c r="J19" s="43">
        <f t="shared" si="3"/>
        <v>4.7988374777564118E-2</v>
      </c>
      <c r="L19" s="44">
        <f t="shared" si="7"/>
        <v>855340.97952183289</v>
      </c>
      <c r="M19" s="30">
        <f t="shared" si="7"/>
        <v>1948481.1688429345</v>
      </c>
      <c r="N19" s="30">
        <f>SUM($H$11:H19)/COUNT($H$11:H19)</f>
        <v>573753.64608602354</v>
      </c>
      <c r="O19" s="31">
        <f t="shared" si="8"/>
        <v>1.4907809045863398</v>
      </c>
    </row>
    <row r="20" spans="1:15" x14ac:dyDescent="0.3">
      <c r="A20" t="s">
        <v>86</v>
      </c>
      <c r="B20" s="45">
        <f>'Seasonality(KD)'!B29</f>
        <v>3971773.75</v>
      </c>
      <c r="D20" s="44">
        <f t="shared" si="4"/>
        <v>4089836.25</v>
      </c>
      <c r="E20" s="42">
        <f t="shared" si="5"/>
        <v>98468.265461170813</v>
      </c>
      <c r="F20" s="42">
        <f t="shared" si="6"/>
        <v>4188304.515461171</v>
      </c>
      <c r="G20" s="30">
        <f t="shared" si="0"/>
        <v>-216530.76546117105</v>
      </c>
      <c r="H20" s="30">
        <f t="shared" si="1"/>
        <v>216530.76546117105</v>
      </c>
      <c r="I20" s="30">
        <f t="shared" si="2"/>
        <v>46885572391.200661</v>
      </c>
      <c r="J20" s="43">
        <f t="shared" si="3"/>
        <v>5.4517396783029505E-2</v>
      </c>
      <c r="L20" s="44">
        <f t="shared" si="7"/>
        <v>638810.21406066185</v>
      </c>
      <c r="M20" s="30">
        <f t="shared" si="7"/>
        <v>2165011.9343041056</v>
      </c>
      <c r="N20" s="30">
        <f>SUM($H$11:H20)/COUNT($H$11:H20)</f>
        <v>534062.21490548435</v>
      </c>
      <c r="O20" s="31">
        <f t="shared" si="8"/>
        <v>1.1961344506907594</v>
      </c>
    </row>
    <row r="21" spans="1:15" x14ac:dyDescent="0.3">
      <c r="A21" t="s">
        <v>87</v>
      </c>
      <c r="B21" s="45">
        <f>'Seasonality(KD)'!B30</f>
        <v>4643483.75</v>
      </c>
      <c r="D21" s="44">
        <f t="shared" si="4"/>
        <v>3971773.75</v>
      </c>
      <c r="E21" s="42">
        <f t="shared" si="5"/>
        <v>92371.014736832003</v>
      </c>
      <c r="F21" s="42">
        <f t="shared" si="6"/>
        <v>4064144.7647368321</v>
      </c>
      <c r="G21" s="30">
        <f t="shared" si="0"/>
        <v>579338.98526316788</v>
      </c>
      <c r="H21" s="30">
        <f t="shared" si="1"/>
        <v>579338.98526316788</v>
      </c>
      <c r="I21" s="30">
        <f t="shared" si="2"/>
        <v>335633659845.75708</v>
      </c>
      <c r="J21" s="43">
        <f t="shared" si="3"/>
        <v>0.1247638661948947</v>
      </c>
      <c r="L21" s="44">
        <f t="shared" si="7"/>
        <v>1218149.1993238297</v>
      </c>
      <c r="M21" s="30">
        <f t="shared" si="7"/>
        <v>2744350.9195672735</v>
      </c>
      <c r="N21" s="30">
        <f>SUM($H$11:H21)/COUNT($H$11:H21)</f>
        <v>538589.89194125275</v>
      </c>
      <c r="O21" s="31">
        <f t="shared" si="8"/>
        <v>2.2617379522909808</v>
      </c>
    </row>
    <row r="22" spans="1:15" ht="15" thickBot="1" x14ac:dyDescent="0.35">
      <c r="A22" t="s">
        <v>88</v>
      </c>
      <c r="B22" s="46">
        <f>'Seasonality(KD)'!B31</f>
        <v>6061496.25</v>
      </c>
      <c r="D22" s="44">
        <f t="shared" si="4"/>
        <v>4643483.75</v>
      </c>
      <c r="E22" s="42">
        <f t="shared" si="5"/>
        <v>108684.51660807995</v>
      </c>
      <c r="F22" s="47">
        <f t="shared" si="6"/>
        <v>4752168.2666080799</v>
      </c>
      <c r="G22" s="30">
        <f t="shared" si="0"/>
        <v>1309327.9833919201</v>
      </c>
      <c r="H22" s="30">
        <f t="shared" si="1"/>
        <v>1309327.9833919201</v>
      </c>
      <c r="I22" s="30">
        <f t="shared" si="2"/>
        <v>1714339768093.1521</v>
      </c>
      <c r="J22" s="31">
        <f t="shared" si="3"/>
        <v>0.2160073898242402</v>
      </c>
    </row>
    <row r="23" spans="1:15" ht="15" thickBot="1" x14ac:dyDescent="0.35">
      <c r="B23" s="48" t="s">
        <v>89</v>
      </c>
      <c r="C23" s="49"/>
      <c r="D23" s="49">
        <f t="shared" si="4"/>
        <v>6061496.25</v>
      </c>
      <c r="E23" s="49">
        <f t="shared" si="5"/>
        <v>145553.64685906528</v>
      </c>
      <c r="F23" s="50">
        <f t="shared" si="6"/>
        <v>6207049.8968590656</v>
      </c>
      <c r="G23" s="42"/>
      <c r="H23" s="30"/>
      <c r="I23" s="30"/>
      <c r="J23" s="31"/>
    </row>
    <row r="24" spans="1:15" x14ac:dyDescent="0.3">
      <c r="D24" s="51" t="s">
        <v>52</v>
      </c>
      <c r="E24" s="52"/>
      <c r="F24" s="52"/>
      <c r="G24" s="30">
        <f>SUM(G12:G22)</f>
        <v>5169025.1825610036</v>
      </c>
      <c r="H24" s="30">
        <f>SUM(H12:H22)</f>
        <v>6695226.9028044473</v>
      </c>
      <c r="I24" s="30">
        <f>SUM(I12:I22)</f>
        <v>9870800689626.5684</v>
      </c>
      <c r="J24" s="43">
        <f>SUM(J12:J22)</f>
        <v>1.9433930016074754</v>
      </c>
    </row>
    <row r="25" spans="1:15" x14ac:dyDescent="0.3">
      <c r="D25" s="53" t="s">
        <v>53</v>
      </c>
      <c r="E25" s="54"/>
      <c r="F25" s="54"/>
      <c r="G25" s="55">
        <f>AVERAGE(G12:G22)</f>
        <v>469911.38023281848</v>
      </c>
      <c r="H25" s="55">
        <f>AVERAGE(H12:H22)</f>
        <v>608656.99116404064</v>
      </c>
      <c r="I25" s="55">
        <f>AVERAGE(I12:I22)</f>
        <v>897345517238.77893</v>
      </c>
      <c r="J25" s="56">
        <f>AVERAGE(J12:J22)</f>
        <v>0.17667209105522505</v>
      </c>
    </row>
    <row r="26" spans="1:15" x14ac:dyDescent="0.3">
      <c r="D26" s="29"/>
      <c r="E26" s="57"/>
      <c r="F26" s="57"/>
      <c r="G26" s="58" t="s">
        <v>90</v>
      </c>
      <c r="H26" s="58" t="s">
        <v>91</v>
      </c>
      <c r="I26" s="58" t="s">
        <v>92</v>
      </c>
      <c r="J26" s="59" t="s">
        <v>93</v>
      </c>
    </row>
    <row r="27" spans="1:15" ht="15" thickBot="1" x14ac:dyDescent="0.35">
      <c r="D27" s="60"/>
      <c r="E27" s="61"/>
      <c r="F27" s="61"/>
      <c r="G27" s="62"/>
      <c r="H27" s="63" t="s">
        <v>94</v>
      </c>
      <c r="I27" s="62">
        <f>SQRT(I24/(COUNT(I12:I22)-2))</f>
        <v>1047261.0143515941</v>
      </c>
      <c r="J27" s="64"/>
    </row>
    <row r="28" spans="1:15" x14ac:dyDescent="0.3">
      <c r="A28" s="28"/>
      <c r="B28" s="28"/>
      <c r="I28" t="str">
        <f>IF(COUNT(I12:I22)-2&lt;1,"Not enough data to compute the standard error","")</f>
        <v/>
      </c>
    </row>
  </sheetData>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3FBF0-975D-4710-919C-B8146FA35E9F}">
  <dimension ref="A2:T40"/>
  <sheetViews>
    <sheetView topLeftCell="H11" workbookViewId="0">
      <selection activeCell="A3" activeCellId="1" sqref="Q3:Q15 A3:A15"/>
    </sheetView>
  </sheetViews>
  <sheetFormatPr defaultRowHeight="14.4" x14ac:dyDescent="0.3"/>
  <cols>
    <col min="1" max="1" width="11.44140625" customWidth="1"/>
    <col min="2" max="2" width="13.5546875" customWidth="1"/>
    <col min="3" max="3" width="12" bestFit="1" customWidth="1"/>
    <col min="4" max="11" width="11.21875" bestFit="1" customWidth="1"/>
    <col min="12" max="12" width="12.21875" bestFit="1" customWidth="1"/>
    <col min="14" max="14" width="11.21875" bestFit="1" customWidth="1"/>
    <col min="17" max="17" width="13.88671875" bestFit="1" customWidth="1"/>
  </cols>
  <sheetData>
    <row r="2" spans="1:17" ht="15" customHeight="1" x14ac:dyDescent="0.3">
      <c r="B2" s="69" t="s">
        <v>105</v>
      </c>
      <c r="C2" s="69"/>
      <c r="D2" s="69"/>
      <c r="E2" s="69"/>
      <c r="F2" s="69"/>
      <c r="G2" s="69"/>
      <c r="H2" s="69"/>
      <c r="I2" s="69"/>
      <c r="J2" s="69"/>
      <c r="K2" s="69"/>
      <c r="L2" s="69"/>
      <c r="M2" s="69"/>
    </row>
    <row r="3" spans="1:17" ht="28.8" x14ac:dyDescent="0.3">
      <c r="A3" s="2"/>
      <c r="B3" s="2" t="s">
        <v>32</v>
      </c>
      <c r="C3" s="2" t="s">
        <v>33</v>
      </c>
      <c r="D3" s="2" t="s">
        <v>34</v>
      </c>
      <c r="E3" s="2" t="s">
        <v>35</v>
      </c>
      <c r="F3" s="2" t="s">
        <v>36</v>
      </c>
      <c r="G3" s="2" t="s">
        <v>37</v>
      </c>
      <c r="H3" s="2" t="s">
        <v>31</v>
      </c>
      <c r="I3" s="2" t="s">
        <v>30</v>
      </c>
      <c r="J3" s="2" t="s">
        <v>29</v>
      </c>
      <c r="K3" s="2" t="s">
        <v>28</v>
      </c>
      <c r="L3" s="2" t="s">
        <v>27</v>
      </c>
      <c r="M3" s="2"/>
      <c r="N3" s="5" t="s">
        <v>38</v>
      </c>
      <c r="O3" s="5" t="s">
        <v>39</v>
      </c>
      <c r="P3" s="5" t="s">
        <v>40</v>
      </c>
      <c r="Q3" s="5" t="s">
        <v>97</v>
      </c>
    </row>
    <row r="4" spans="1:17" x14ac:dyDescent="0.3">
      <c r="A4" s="2" t="s">
        <v>45</v>
      </c>
      <c r="B4" s="8">
        <f>'Monthly Demand'!L3</f>
        <v>970761</v>
      </c>
      <c r="C4" s="8">
        <f>'Monthly Demand'!L15</f>
        <v>1283567</v>
      </c>
      <c r="D4" s="8">
        <f>'Monthly Demand'!L27</f>
        <v>1215335</v>
      </c>
      <c r="E4" s="8">
        <f>'Monthly Demand'!L39</f>
        <v>1241483</v>
      </c>
      <c r="F4" s="1">
        <f>'Monthly Demand'!L51</f>
        <v>1147500</v>
      </c>
      <c r="G4" s="8">
        <f>'Monthly Demand'!L63</f>
        <v>1358152</v>
      </c>
      <c r="H4" s="8">
        <f>'Monthly Demand'!L75</f>
        <v>1711067</v>
      </c>
      <c r="I4" s="14">
        <f>'Monthly Demand'!L87</f>
        <v>1576257.5</v>
      </c>
      <c r="J4" s="14">
        <f>'Monthly Demand'!L99</f>
        <v>1502805</v>
      </c>
      <c r="K4" s="14">
        <f>'Monthly Demand'!L111</f>
        <v>1870986.25</v>
      </c>
      <c r="L4" s="14">
        <f>'Monthly Demand'!L123</f>
        <v>2244226.25</v>
      </c>
      <c r="N4" s="8">
        <f t="shared" ref="N4:N18" si="0">AVERAGE(B4:L4)</f>
        <v>1465649.0909090908</v>
      </c>
      <c r="O4" s="8">
        <f>AVERAGE(B4:L15)</f>
        <v>1972724.990530303</v>
      </c>
      <c r="P4" s="8">
        <f>N4/$O$4</f>
        <v>0.7429566198758899</v>
      </c>
      <c r="Q4" s="9">
        <f>($C$32/12)*P4</f>
        <v>2447568.8175987122</v>
      </c>
    </row>
    <row r="5" spans="1:17" x14ac:dyDescent="0.3">
      <c r="A5" s="2" t="s">
        <v>46</v>
      </c>
      <c r="B5" s="8">
        <f>'Monthly Demand'!L4</f>
        <v>758664</v>
      </c>
      <c r="C5" s="8">
        <f>'Monthly Demand'!L16</f>
        <v>892856</v>
      </c>
      <c r="D5" s="8">
        <f>'Monthly Demand'!L28</f>
        <v>962381</v>
      </c>
      <c r="E5" s="8">
        <f>'Monthly Demand'!L40</f>
        <v>943955</v>
      </c>
      <c r="F5" s="8">
        <f>'Monthly Demand'!L52</f>
        <v>861201</v>
      </c>
      <c r="G5" s="8">
        <f>'Monthly Demand'!L64</f>
        <v>1018882</v>
      </c>
      <c r="H5" s="8">
        <f>'Monthly Demand'!L76</f>
        <v>1300093</v>
      </c>
      <c r="I5" s="8">
        <f>'Monthly Demand'!L88</f>
        <v>1176420</v>
      </c>
      <c r="J5" s="14">
        <f>'Monthly Demand'!L100</f>
        <v>1194036.25</v>
      </c>
      <c r="K5" s="14">
        <f>'Monthly Demand'!L112</f>
        <v>1392122.5</v>
      </c>
      <c r="L5" s="14">
        <f>'Monthly Demand'!L124</f>
        <v>1638525</v>
      </c>
      <c r="N5" s="8">
        <f t="shared" si="0"/>
        <v>1103557.7954545454</v>
      </c>
      <c r="O5" s="8"/>
      <c r="P5" s="8">
        <f t="shared" ref="P5:P15" si="1">N5/$O$4</f>
        <v>0.55940782458374483</v>
      </c>
      <c r="Q5" s="9">
        <f t="shared" ref="Q5:Q15" si="2">($C$32/12)*P5</f>
        <v>1842892.4531295323</v>
      </c>
    </row>
    <row r="6" spans="1:17" x14ac:dyDescent="0.3">
      <c r="A6" s="2" t="s">
        <v>47</v>
      </c>
      <c r="B6" s="8">
        <f>'Monthly Demand'!L5</f>
        <v>1072708</v>
      </c>
      <c r="C6" s="8">
        <f>'Monthly Demand'!L17</f>
        <v>1374417</v>
      </c>
      <c r="D6" s="8">
        <f>'Monthly Demand'!L29</f>
        <v>1260182</v>
      </c>
      <c r="E6" s="8">
        <f>'Monthly Demand'!L41</f>
        <v>1397665</v>
      </c>
      <c r="F6" s="8">
        <f>'Monthly Demand'!L53</f>
        <v>1279467</v>
      </c>
      <c r="G6" s="8">
        <f>'Monthly Demand'!L65</f>
        <v>1585391</v>
      </c>
      <c r="H6" s="8">
        <f>'Monthly Demand'!L77</f>
        <v>1752118</v>
      </c>
      <c r="I6" s="14">
        <f>'Monthly Demand'!L89</f>
        <v>1745505</v>
      </c>
      <c r="J6" s="14">
        <f>'Monthly Demand'!L101</f>
        <v>1633677.5</v>
      </c>
      <c r="K6" s="8">
        <f>'Monthly Demand'!L113</f>
        <v>2078352.5</v>
      </c>
      <c r="L6" s="8">
        <f>'Monthly Demand'!L125</f>
        <v>2527735</v>
      </c>
      <c r="N6" s="8">
        <f t="shared" si="0"/>
        <v>1609747.0909090908</v>
      </c>
      <c r="O6" s="8"/>
      <c r="P6" s="8">
        <f t="shared" si="1"/>
        <v>0.81600177350435588</v>
      </c>
      <c r="Q6" s="9">
        <f t="shared" si="2"/>
        <v>2688206.0708580026</v>
      </c>
    </row>
    <row r="7" spans="1:17" x14ac:dyDescent="0.3">
      <c r="A7" s="2" t="s">
        <v>48</v>
      </c>
      <c r="B7" s="8">
        <f>'Monthly Demand'!L6</f>
        <v>1489035</v>
      </c>
      <c r="C7" s="8">
        <f>'Monthly Demand'!L18</f>
        <v>1858138</v>
      </c>
      <c r="D7" s="8">
        <f>'Monthly Demand'!L30</f>
        <v>1813472</v>
      </c>
      <c r="E7" s="8">
        <f>'Monthly Demand'!L42</f>
        <v>1808931</v>
      </c>
      <c r="F7" s="8">
        <f>'Monthly Demand'!L54</f>
        <v>1755330</v>
      </c>
      <c r="G7" s="8">
        <f>'Monthly Demand'!L66</f>
        <v>2171456</v>
      </c>
      <c r="H7" s="8">
        <f>'Monthly Demand'!L78</f>
        <v>2626185</v>
      </c>
      <c r="I7" s="14">
        <f>'Monthly Demand'!L90</f>
        <v>2390607.5</v>
      </c>
      <c r="J7" s="14">
        <f>'Monthly Demand'!L102</f>
        <v>2197822.5</v>
      </c>
      <c r="K7" s="14">
        <f>'Monthly Demand'!L114</f>
        <v>2978383.75</v>
      </c>
      <c r="L7" s="8">
        <f>'Monthly Demand'!L126</f>
        <v>3716910</v>
      </c>
      <c r="N7" s="8">
        <f t="shared" si="0"/>
        <v>2255115.5227272729</v>
      </c>
      <c r="O7" s="8"/>
      <c r="P7" s="8">
        <f t="shared" si="1"/>
        <v>1.1431474399891179</v>
      </c>
      <c r="Q7" s="9">
        <f t="shared" si="2"/>
        <v>3765942.6582706156</v>
      </c>
    </row>
    <row r="8" spans="1:17" x14ac:dyDescent="0.3">
      <c r="A8" s="2" t="s">
        <v>49</v>
      </c>
      <c r="B8" s="8">
        <f>'Monthly Demand'!L7</f>
        <v>1994167</v>
      </c>
      <c r="C8" s="8">
        <f>'Monthly Demand'!L19</f>
        <v>2399958</v>
      </c>
      <c r="D8" s="8">
        <f>'Monthly Demand'!L31</f>
        <v>2461138</v>
      </c>
      <c r="E8" s="8">
        <f>'Monthly Demand'!L43</f>
        <v>2531788</v>
      </c>
      <c r="F8" s="8">
        <f>'Monthly Demand'!L55</f>
        <v>2235512</v>
      </c>
      <c r="G8" s="8">
        <f>'Monthly Demand'!L67</f>
        <v>2643021</v>
      </c>
      <c r="H8" s="8">
        <f>'Monthly Demand'!L79</f>
        <v>3454825</v>
      </c>
      <c r="I8" s="14">
        <f>'Monthly Demand'!L91</f>
        <v>3139898.75</v>
      </c>
      <c r="J8" s="14">
        <f>'Monthly Demand'!L103</f>
        <v>2915231.25</v>
      </c>
      <c r="K8" s="8">
        <f>'Monthly Demand'!L115</f>
        <v>3409821.25</v>
      </c>
      <c r="L8" s="8">
        <f>'Monthly Demand'!L127</f>
        <v>4195412.5</v>
      </c>
      <c r="N8" s="8">
        <f t="shared" si="0"/>
        <v>2852797.5227272729</v>
      </c>
      <c r="O8" s="8"/>
      <c r="P8" s="8">
        <f t="shared" si="1"/>
        <v>1.4461202328867904</v>
      </c>
      <c r="Q8" s="9">
        <f t="shared" si="2"/>
        <v>4764045.024733156</v>
      </c>
    </row>
    <row r="9" spans="1:17" x14ac:dyDescent="0.3">
      <c r="A9" s="2" t="s">
        <v>50</v>
      </c>
      <c r="B9" s="8">
        <f>'Monthly Demand'!L8</f>
        <v>1423960</v>
      </c>
      <c r="C9" s="8">
        <f>'Monthly Demand'!L20</f>
        <v>1594473</v>
      </c>
      <c r="D9" s="8">
        <f>'Monthly Demand'!L32</f>
        <v>1682447</v>
      </c>
      <c r="E9" s="8">
        <f>'Monthly Demand'!L44</f>
        <v>1682295</v>
      </c>
      <c r="F9" s="8">
        <f>'Monthly Demand'!L56</f>
        <v>1617722</v>
      </c>
      <c r="G9" s="8">
        <f>'Monthly Demand'!L68</f>
        <v>1832216</v>
      </c>
      <c r="H9" s="8">
        <f>'Monthly Demand'!L80</f>
        <v>2312954</v>
      </c>
      <c r="I9" s="8">
        <f>'Monthly Demand'!L92</f>
        <v>2186185</v>
      </c>
      <c r="J9" s="8">
        <f>'Monthly Demand'!L104</f>
        <v>2132976.25</v>
      </c>
      <c r="K9" s="14">
        <f>'Monthly Demand'!L116</f>
        <v>2393420</v>
      </c>
      <c r="L9" s="8">
        <f>'Monthly Demand'!L128</f>
        <v>2808666.25</v>
      </c>
      <c r="N9" s="8">
        <f t="shared" si="0"/>
        <v>1969755.8636363635</v>
      </c>
      <c r="O9" s="8"/>
      <c r="P9" s="8">
        <f t="shared" si="1"/>
        <v>0.99849491089321007</v>
      </c>
      <c r="Q9" s="9">
        <f t="shared" si="2"/>
        <v>3289404.7149636731</v>
      </c>
    </row>
    <row r="10" spans="1:17" x14ac:dyDescent="0.3">
      <c r="A10" s="2" t="s">
        <v>51</v>
      </c>
      <c r="B10" s="8">
        <f>'Monthly Demand'!L9</f>
        <v>1693248</v>
      </c>
      <c r="C10" s="8">
        <f>'Monthly Demand'!L21</f>
        <v>2209923</v>
      </c>
      <c r="D10" s="8">
        <f>'Monthly Demand'!L33</f>
        <v>1960448</v>
      </c>
      <c r="E10" s="8">
        <f>'Monthly Demand'!L45</f>
        <v>2004637</v>
      </c>
      <c r="F10" s="8">
        <f>'Monthly Demand'!L57</f>
        <v>1983082</v>
      </c>
      <c r="G10" s="8">
        <f>'Monthly Demand'!L69</f>
        <v>2314826</v>
      </c>
      <c r="H10" s="8">
        <f>'Monthly Demand'!L81</f>
        <v>2536443</v>
      </c>
      <c r="I10" s="8">
        <f>'Monthly Demand'!L93</f>
        <v>2571270</v>
      </c>
      <c r="J10" s="14">
        <f>'Monthly Demand'!L105</f>
        <v>2398793.75</v>
      </c>
      <c r="K10" s="14">
        <f>'Monthly Demand'!L117</f>
        <v>3212732.5</v>
      </c>
      <c r="L10" s="8">
        <f>'Monthly Demand'!L129</f>
        <v>3919492.5</v>
      </c>
      <c r="N10" s="8">
        <f t="shared" si="0"/>
        <v>2436808.7045454546</v>
      </c>
      <c r="O10" s="8"/>
      <c r="P10" s="8">
        <f t="shared" si="1"/>
        <v>1.2352500811024845</v>
      </c>
      <c r="Q10" s="9">
        <f t="shared" si="2"/>
        <v>4069362.193647013</v>
      </c>
    </row>
    <row r="11" spans="1:17" x14ac:dyDescent="0.3">
      <c r="A11" s="2" t="s">
        <v>41</v>
      </c>
      <c r="B11" s="8">
        <f>'Monthly Demand'!L10</f>
        <v>1559909</v>
      </c>
      <c r="C11" s="8">
        <f>'Monthly Demand'!L22</f>
        <v>1801987</v>
      </c>
      <c r="D11" s="8">
        <f>'Monthly Demand'!L34</f>
        <v>1854846</v>
      </c>
      <c r="E11" s="8">
        <f>'Monthly Demand'!L46</f>
        <v>1896203</v>
      </c>
      <c r="F11" s="8">
        <f>'Monthly Demand'!L58</f>
        <v>1833737</v>
      </c>
      <c r="G11" s="8">
        <f>'Monthly Demand'!L70</f>
        <v>2035367</v>
      </c>
      <c r="H11" s="8">
        <f>'Monthly Demand'!L82</f>
        <v>2495260</v>
      </c>
      <c r="I11" s="14">
        <f>'Monthly Demand'!L94</f>
        <v>2385093.75</v>
      </c>
      <c r="J11" s="14">
        <f>'Monthly Demand'!L106</f>
        <v>2347013.75</v>
      </c>
      <c r="K11" s="14">
        <f>'Monthly Demand'!L118</f>
        <v>2720118.75</v>
      </c>
      <c r="L11" s="8">
        <f>'Monthly Demand'!L130</f>
        <v>4064530</v>
      </c>
      <c r="N11" s="8">
        <f t="shared" si="0"/>
        <v>2272187.75</v>
      </c>
      <c r="O11" s="8"/>
      <c r="P11" s="8">
        <f t="shared" si="1"/>
        <v>1.1518015744248244</v>
      </c>
      <c r="Q11" s="9">
        <f t="shared" si="2"/>
        <v>3794452.5187678286</v>
      </c>
    </row>
    <row r="12" spans="1:17" x14ac:dyDescent="0.3">
      <c r="A12" s="2" t="s">
        <v>42</v>
      </c>
      <c r="B12" s="8">
        <f>'Monthly Demand'!L11</f>
        <v>1308140</v>
      </c>
      <c r="C12" s="8">
        <f>'Monthly Demand'!L23</f>
        <v>1584877</v>
      </c>
      <c r="D12" s="8">
        <f>'Monthly Demand'!L35</f>
        <v>1483759</v>
      </c>
      <c r="E12" s="8">
        <f>'Monthly Demand'!L47</f>
        <v>1556473</v>
      </c>
      <c r="F12" s="8">
        <f>'Monthly Demand'!L59</f>
        <v>1583399</v>
      </c>
      <c r="G12" s="8">
        <f>'Monthly Demand'!L71</f>
        <v>1815283</v>
      </c>
      <c r="H12" s="8">
        <f>'Monthly Demand'!L83</f>
        <v>1888512</v>
      </c>
      <c r="I12" s="14">
        <f>'Monthly Demand'!L95</f>
        <v>1988346.25</v>
      </c>
      <c r="J12" s="8">
        <f>'Monthly Demand'!L107</f>
        <v>1968262.5</v>
      </c>
      <c r="K12" s="14">
        <f>'Monthly Demand'!L119</f>
        <v>2282723.75</v>
      </c>
      <c r="L12" s="14">
        <f>'Monthly Demand'!L131</f>
        <v>3095408.75</v>
      </c>
      <c r="N12" s="8">
        <f t="shared" si="0"/>
        <v>1868653.1136363635</v>
      </c>
      <c r="O12" s="8"/>
      <c r="P12" s="8">
        <f t="shared" si="1"/>
        <v>0.94724460966758317</v>
      </c>
      <c r="Q12" s="9">
        <f t="shared" si="2"/>
        <v>3120567.6175927124</v>
      </c>
    </row>
    <row r="13" spans="1:17" x14ac:dyDescent="0.3">
      <c r="A13" s="2" t="s">
        <v>58</v>
      </c>
      <c r="B13" s="8">
        <f>'Monthly Demand'!L12</f>
        <v>1362018</v>
      </c>
      <c r="C13" s="8">
        <f>'Monthly Demand'!L24</f>
        <v>1685605</v>
      </c>
      <c r="D13" s="8">
        <f>'Monthly Demand'!L36</f>
        <v>1566760</v>
      </c>
      <c r="E13" s="8">
        <f>'Monthly Demand'!L48</f>
        <v>1782406</v>
      </c>
      <c r="F13" s="8">
        <f>'Monthly Demand'!L60</f>
        <v>1606417</v>
      </c>
      <c r="G13" s="8">
        <f>'Monthly Demand'!L72</f>
        <v>1939849</v>
      </c>
      <c r="H13" s="8">
        <f>'Monthly Demand'!L84</f>
        <v>2085033</v>
      </c>
      <c r="I13" s="14">
        <f>'Monthly Demand'!L96</f>
        <v>2291248.75</v>
      </c>
      <c r="J13" s="14">
        <f>'Monthly Demand'!L108</f>
        <v>2076737.5</v>
      </c>
      <c r="K13" s="8">
        <f>'Monthly Demand'!L120</f>
        <v>2445576.25</v>
      </c>
      <c r="L13" s="14">
        <f>'Monthly Demand'!L132</f>
        <v>3607397.5</v>
      </c>
      <c r="N13" s="8">
        <f t="shared" si="0"/>
        <v>2040822.5454545454</v>
      </c>
      <c r="O13" s="8"/>
      <c r="P13" s="8">
        <f t="shared" si="1"/>
        <v>1.034519537822622</v>
      </c>
      <c r="Q13" s="9">
        <f t="shared" si="2"/>
        <v>3408082.9139045272</v>
      </c>
    </row>
    <row r="14" spans="1:17" x14ac:dyDescent="0.3">
      <c r="A14" s="2" t="s">
        <v>43</v>
      </c>
      <c r="B14" s="8">
        <f>'Monthly Demand'!L13</f>
        <v>1274872</v>
      </c>
      <c r="C14" s="8">
        <f>'Monthly Demand'!L25</f>
        <v>1518629</v>
      </c>
      <c r="D14" s="8">
        <f>'Monthly Demand'!L37</f>
        <v>1507266</v>
      </c>
      <c r="E14" s="8">
        <f>'Monthly Demand'!L49</f>
        <v>1554437</v>
      </c>
      <c r="F14" s="8">
        <f>'Monthly Demand'!L61</f>
        <v>1533321</v>
      </c>
      <c r="G14" s="8">
        <f>'Monthly Demand'!L73</f>
        <v>1703982</v>
      </c>
      <c r="H14" s="8">
        <f>'Monthly Demand'!L85</f>
        <v>2230715</v>
      </c>
      <c r="I14" s="14">
        <f>'Monthly Demand'!L97</f>
        <v>2104817.5</v>
      </c>
      <c r="J14" s="14">
        <f>'Monthly Demand'!L109</f>
        <v>2019947.5</v>
      </c>
      <c r="K14" s="14">
        <f>'Monthly Demand'!L121</f>
        <v>2296148.75</v>
      </c>
      <c r="L14" s="8">
        <f>'Monthly Demand'!L133</f>
        <v>3484296.25</v>
      </c>
      <c r="N14" s="8">
        <f t="shared" si="0"/>
        <v>1929857.4545454546</v>
      </c>
      <c r="O14" s="8"/>
      <c r="P14" s="8">
        <f t="shared" si="1"/>
        <v>0.97826988749540555</v>
      </c>
      <c r="Q14" s="9">
        <f t="shared" si="2"/>
        <v>3222776.145704892</v>
      </c>
    </row>
    <row r="15" spans="1:17" x14ac:dyDescent="0.3">
      <c r="A15" s="2" t="s">
        <v>44</v>
      </c>
      <c r="B15" s="8">
        <f>'Monthly Demand'!L14</f>
        <v>1240369</v>
      </c>
      <c r="C15" s="8">
        <f>'Monthly Demand'!L26</f>
        <v>1671778</v>
      </c>
      <c r="D15" s="8">
        <f>'Monthly Demand'!L38</f>
        <v>1519555</v>
      </c>
      <c r="E15" s="8">
        <f>'Monthly Demand'!L50</f>
        <v>1568327</v>
      </c>
      <c r="F15" s="8">
        <f>'Monthly Demand'!L62</f>
        <v>1444537</v>
      </c>
      <c r="G15" s="8">
        <f>'Monthly Demand'!L74</f>
        <v>1816703</v>
      </c>
      <c r="H15" s="8">
        <f>'Monthly Demand'!L86</f>
        <v>2040794</v>
      </c>
      <c r="I15" s="8">
        <f>'Monthly Demand'!L98</f>
        <v>1929401.25</v>
      </c>
      <c r="J15" s="14">
        <f>'Monthly Demand'!L110</f>
        <v>1895345</v>
      </c>
      <c r="K15" s="14">
        <f>'Monthly Demand'!L122</f>
        <v>2369000</v>
      </c>
      <c r="L15" s="14">
        <f>'Monthly Demand'!L134</f>
        <v>3049412.5</v>
      </c>
      <c r="N15" s="8">
        <f t="shared" si="0"/>
        <v>1867747.4318181819</v>
      </c>
      <c r="O15" s="8"/>
      <c r="P15" s="8">
        <f t="shared" si="1"/>
        <v>0.94678550775397163</v>
      </c>
      <c r="Q15" s="9">
        <f t="shared" si="2"/>
        <v>3119055.169223865</v>
      </c>
    </row>
    <row r="16" spans="1:17" x14ac:dyDescent="0.3">
      <c r="A16" s="2" t="s">
        <v>52</v>
      </c>
      <c r="B16" s="10">
        <f>SUM(B4:B15)</f>
        <v>16147851</v>
      </c>
      <c r="C16" s="10">
        <f t="shared" ref="C16:L16" si="3">SUM(C4:C15)</f>
        <v>19876208</v>
      </c>
      <c r="D16" s="10">
        <f t="shared" si="3"/>
        <v>19287589</v>
      </c>
      <c r="E16" s="10">
        <f t="shared" si="3"/>
        <v>19968600</v>
      </c>
      <c r="F16" s="10">
        <f t="shared" si="3"/>
        <v>18881225</v>
      </c>
      <c r="G16" s="10">
        <f t="shared" si="3"/>
        <v>22235128</v>
      </c>
      <c r="H16" s="10">
        <f t="shared" si="3"/>
        <v>26433999</v>
      </c>
      <c r="I16" s="10">
        <f t="shared" si="3"/>
        <v>25485051.25</v>
      </c>
      <c r="J16" s="10">
        <f t="shared" si="3"/>
        <v>24282648.75</v>
      </c>
      <c r="K16" s="10">
        <f>SUM(K4:K15)</f>
        <v>29449386.25</v>
      </c>
      <c r="L16" s="10">
        <f t="shared" si="3"/>
        <v>38352012.5</v>
      </c>
      <c r="N16" s="11">
        <f t="shared" si="0"/>
        <v>23672699.886363637</v>
      </c>
      <c r="Q16" s="66">
        <f>SUM(Q4:Q15)</f>
        <v>39532356.298394538</v>
      </c>
    </row>
    <row r="17" spans="1:17" x14ac:dyDescent="0.3">
      <c r="A17" s="2" t="s">
        <v>53</v>
      </c>
      <c r="B17" s="10">
        <f>AVERAGE(B4:B15)</f>
        <v>1345654.25</v>
      </c>
      <c r="C17" s="10">
        <f t="shared" ref="C17:L17" si="4">AVERAGE(C4:C15)</f>
        <v>1656350.6666666667</v>
      </c>
      <c r="D17" s="10">
        <f t="shared" si="4"/>
        <v>1607299.0833333333</v>
      </c>
      <c r="E17" s="10">
        <f t="shared" si="4"/>
        <v>1664050</v>
      </c>
      <c r="F17" s="10">
        <f t="shared" si="4"/>
        <v>1573435.4166666667</v>
      </c>
      <c r="G17" s="10">
        <f t="shared" si="4"/>
        <v>1852927.3333333333</v>
      </c>
      <c r="H17" s="10">
        <f t="shared" si="4"/>
        <v>2202833.25</v>
      </c>
      <c r="I17" s="10">
        <f t="shared" si="4"/>
        <v>2123754.2708333335</v>
      </c>
      <c r="J17" s="10">
        <f t="shared" si="4"/>
        <v>2023554.0625</v>
      </c>
      <c r="K17" s="10">
        <f t="shared" si="4"/>
        <v>2454115.5208333335</v>
      </c>
      <c r="L17" s="10">
        <f t="shared" si="4"/>
        <v>3196001.0416666665</v>
      </c>
      <c r="N17" s="11">
        <f t="shared" si="0"/>
        <v>1972724.9905303032</v>
      </c>
      <c r="Q17" s="66">
        <f>AVERAGE(Q4:Q15)</f>
        <v>3294363.0248662117</v>
      </c>
    </row>
    <row r="18" spans="1:17" x14ac:dyDescent="0.3">
      <c r="A18" s="2" t="s">
        <v>54</v>
      </c>
      <c r="B18" s="10">
        <f>_xlfn.STDEV.P(B4:B15)</f>
        <v>315086.9575387417</v>
      </c>
      <c r="C18" s="10">
        <f t="shared" ref="C18:L18" si="5">_xlfn.STDEV.P(C4:C15)</f>
        <v>382066.64244416251</v>
      </c>
      <c r="D18" s="10">
        <f t="shared" si="5"/>
        <v>375038.40554656496</v>
      </c>
      <c r="E18" s="10">
        <f t="shared" si="5"/>
        <v>382862.75213950151</v>
      </c>
      <c r="F18" s="10">
        <f t="shared" si="5"/>
        <v>353964.08482581447</v>
      </c>
      <c r="G18" s="10">
        <f t="shared" si="5"/>
        <v>410005.22435336787</v>
      </c>
      <c r="H18" s="10">
        <f t="shared" si="5"/>
        <v>528777.8828821741</v>
      </c>
      <c r="I18" s="10">
        <f t="shared" si="5"/>
        <v>483133.46775094903</v>
      </c>
      <c r="J18" s="10">
        <f t="shared" si="5"/>
        <v>429775.25424061477</v>
      </c>
      <c r="K18" s="10">
        <f t="shared" si="5"/>
        <v>540746.78174330806</v>
      </c>
      <c r="L18" s="10">
        <f t="shared" si="5"/>
        <v>750562.82482607279</v>
      </c>
      <c r="N18" s="11">
        <f t="shared" si="0"/>
        <v>450183.6616628429</v>
      </c>
      <c r="Q18" s="66">
        <f>_xlfn.STDEV.P(Q4:Q15)</f>
        <v>736169.04846280627</v>
      </c>
    </row>
    <row r="20" spans="1:17" x14ac:dyDescent="0.3">
      <c r="A20" s="3" t="s">
        <v>25</v>
      </c>
      <c r="B20" s="3" t="s">
        <v>55</v>
      </c>
      <c r="C20" s="3" t="s">
        <v>56</v>
      </c>
    </row>
    <row r="21" spans="1:17" x14ac:dyDescent="0.3">
      <c r="A21" s="2" t="s">
        <v>32</v>
      </c>
      <c r="B21" s="11">
        <f>B16</f>
        <v>16147851</v>
      </c>
      <c r="C21" s="8">
        <f>'Exp Smooth with Trend(CW)'!F12</f>
        <v>1.5475298224920799E-4</v>
      </c>
    </row>
    <row r="22" spans="1:17" x14ac:dyDescent="0.3">
      <c r="A22" s="2" t="s">
        <v>33</v>
      </c>
      <c r="B22" s="11">
        <f>C16</f>
        <v>19876208</v>
      </c>
      <c r="C22" s="8">
        <f>'Exp Smooth with Trend(CW)'!F13</f>
        <v>16760704.836393684</v>
      </c>
    </row>
    <row r="23" spans="1:17" x14ac:dyDescent="0.3">
      <c r="A23" s="2" t="s">
        <v>34</v>
      </c>
      <c r="B23" s="11">
        <f>D16</f>
        <v>19287589</v>
      </c>
      <c r="C23" s="8">
        <f>'Exp Smooth with Trend(CW)'!F14</f>
        <v>20607303.456636339</v>
      </c>
    </row>
    <row r="24" spans="1:17" x14ac:dyDescent="0.3">
      <c r="A24" s="2" t="s">
        <v>95</v>
      </c>
      <c r="B24" s="11">
        <f>E16</f>
        <v>19968600</v>
      </c>
      <c r="C24" s="8">
        <f>'Exp Smooth with Trend(CW)'!F15</f>
        <v>19968597.787672821</v>
      </c>
    </row>
    <row r="25" spans="1:17" x14ac:dyDescent="0.3">
      <c r="A25" s="2" t="s">
        <v>36</v>
      </c>
      <c r="B25" s="11">
        <f>F16</f>
        <v>18881225</v>
      </c>
      <c r="C25" s="8">
        <f>'Exp Smooth with Trend(CW)'!F16</f>
        <v>20649608.871636517</v>
      </c>
    </row>
    <row r="26" spans="1:17" x14ac:dyDescent="0.3">
      <c r="A26" s="2" t="s">
        <v>37</v>
      </c>
      <c r="B26" s="11">
        <f>G16</f>
        <v>22235128</v>
      </c>
      <c r="C26" s="8">
        <f>'Exp Smooth with Trend(CW)'!F17</f>
        <v>19495119.00664911</v>
      </c>
    </row>
    <row r="27" spans="1:17" x14ac:dyDescent="0.3">
      <c r="A27" s="2" t="s">
        <v>31</v>
      </c>
      <c r="B27" s="11">
        <f>H16</f>
        <v>26433999</v>
      </c>
      <c r="C27" s="8">
        <f>'Exp Smooth with Trend(CW)'!F18</f>
        <v>22953012.625768952</v>
      </c>
    </row>
    <row r="28" spans="1:17" x14ac:dyDescent="0.3">
      <c r="A28" s="2" t="s">
        <v>30</v>
      </c>
      <c r="B28" s="11">
        <f>I16</f>
        <v>25485051.25</v>
      </c>
      <c r="C28" s="8">
        <f>'Exp Smooth with Trend(CW)'!F19</f>
        <v>27283996.304626014</v>
      </c>
    </row>
    <row r="29" spans="1:17" x14ac:dyDescent="0.3">
      <c r="A29" s="2" t="s">
        <v>29</v>
      </c>
      <c r="B29" s="11">
        <f>J16</f>
        <v>24282648.75</v>
      </c>
      <c r="C29" s="8">
        <f>'Exp Smooth with Trend(CW)'!F20</f>
        <v>26266773.811569657</v>
      </c>
    </row>
    <row r="30" spans="1:17" x14ac:dyDescent="0.3">
      <c r="A30" s="2" t="s">
        <v>28</v>
      </c>
      <c r="B30" s="11">
        <f>K16</f>
        <v>29449386.25</v>
      </c>
      <c r="C30" s="8">
        <f>'Exp Smooth with Trend(CW)'!F21</f>
        <v>24989068.495387476</v>
      </c>
    </row>
    <row r="31" spans="1:17" x14ac:dyDescent="0.3">
      <c r="A31" s="2" t="s">
        <v>27</v>
      </c>
      <c r="B31" s="11">
        <f>L16</f>
        <v>38352012.5</v>
      </c>
      <c r="C31" s="8">
        <f>'Exp Smooth with Trend(CW)'!F22</f>
        <v>30325086.901362218</v>
      </c>
    </row>
    <row r="32" spans="1:17" x14ac:dyDescent="0.3">
      <c r="A32" s="2" t="s">
        <v>96</v>
      </c>
      <c r="B32" s="12"/>
      <c r="C32" s="13">
        <f>'Exp Smooth with Trend(CW)'!F23</f>
        <v>39532356.298394531</v>
      </c>
      <c r="D32" s="10"/>
    </row>
    <row r="37" spans="13:20" ht="14.4" customHeight="1" x14ac:dyDescent="0.3">
      <c r="M37" s="70"/>
      <c r="N37" s="70"/>
      <c r="O37" s="70"/>
      <c r="P37" s="70"/>
      <c r="Q37" s="70"/>
      <c r="R37" s="70"/>
      <c r="S37" s="70"/>
      <c r="T37" s="70"/>
    </row>
    <row r="38" spans="13:20" x14ac:dyDescent="0.3">
      <c r="M38" s="70"/>
      <c r="N38" s="70"/>
      <c r="O38" s="70"/>
      <c r="P38" s="70"/>
      <c r="Q38" s="70"/>
      <c r="R38" s="70"/>
      <c r="S38" s="70"/>
      <c r="T38" s="70"/>
    </row>
    <row r="39" spans="13:20" x14ac:dyDescent="0.3">
      <c r="M39" s="70"/>
      <c r="N39" s="70"/>
      <c r="O39" s="70"/>
      <c r="P39" s="70"/>
      <c r="Q39" s="70"/>
      <c r="R39" s="70"/>
      <c r="S39" s="70"/>
      <c r="T39" s="70"/>
    </row>
    <row r="40" spans="13:20" x14ac:dyDescent="0.3">
      <c r="M40" s="70"/>
      <c r="N40" s="70"/>
      <c r="O40" s="70"/>
      <c r="P40" s="70"/>
      <c r="Q40" s="70"/>
      <c r="R40" s="70"/>
      <c r="S40" s="70"/>
      <c r="T40" s="70"/>
    </row>
  </sheetData>
  <mergeCells count="2">
    <mergeCell ref="B2:M2"/>
    <mergeCell ref="M37:T40"/>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24EBD-8873-4E2E-8A27-E3BD21E960B3}">
  <dimension ref="A1:O28"/>
  <sheetViews>
    <sheetView topLeftCell="A9" zoomScaleNormal="100" workbookViewId="0">
      <selection activeCell="F12" sqref="F12:F23"/>
    </sheetView>
  </sheetViews>
  <sheetFormatPr defaultColWidth="9.109375" defaultRowHeight="14.4" x14ac:dyDescent="0.3"/>
  <cols>
    <col min="1" max="1" width="9.21875" bestFit="1" customWidth="1"/>
    <col min="2" max="2" width="12" bestFit="1" customWidth="1"/>
    <col min="4" max="4" width="12.88671875" customWidth="1"/>
    <col min="6" max="6" width="10.88671875" customWidth="1"/>
    <col min="8" max="8" width="9" bestFit="1" customWidth="1"/>
    <col min="9" max="9" width="11.21875" customWidth="1"/>
  </cols>
  <sheetData>
    <row r="1" spans="1:15" ht="19.8" x14ac:dyDescent="0.4">
      <c r="A1" s="15" t="s">
        <v>59</v>
      </c>
      <c r="B1" s="16"/>
      <c r="C1" s="16" t="s">
        <v>60</v>
      </c>
      <c r="D1" s="16"/>
      <c r="E1" s="16"/>
      <c r="F1" s="16"/>
      <c r="G1" s="16"/>
      <c r="H1" s="16"/>
      <c r="I1" s="16"/>
      <c r="J1" s="16"/>
    </row>
    <row r="2" spans="1:15" x14ac:dyDescent="0.3">
      <c r="A2" s="17"/>
      <c r="B2" s="17"/>
    </row>
    <row r="5" spans="1:15" ht="15" thickBot="1" x14ac:dyDescent="0.35">
      <c r="A5" t="s">
        <v>61</v>
      </c>
      <c r="B5" s="18">
        <v>1</v>
      </c>
      <c r="C5" s="19" t="str">
        <f>IF(OR(B5&lt;0,B5&gt;1),"Alpha should be between 0 and 1","")</f>
        <v/>
      </c>
    </row>
    <row r="6" spans="1:15" x14ac:dyDescent="0.3">
      <c r="A6" t="s">
        <v>62</v>
      </c>
      <c r="B6" s="18">
        <v>3.795265613076243E-2</v>
      </c>
      <c r="C6" s="19" t="str">
        <f>IF(OR(B6&lt;0,B6&gt;1),"Beta should be between 0 and 1","")</f>
        <v/>
      </c>
      <c r="J6" s="20"/>
      <c r="L6" s="21"/>
      <c r="M6" s="22"/>
      <c r="N6" s="22"/>
      <c r="O6" s="23"/>
    </row>
    <row r="7" spans="1:15" x14ac:dyDescent="0.3">
      <c r="C7" s="19"/>
      <c r="J7" s="20"/>
      <c r="L7" s="24"/>
      <c r="M7" s="25"/>
      <c r="N7" s="25"/>
      <c r="O7" s="26"/>
    </row>
    <row r="8" spans="1:15" x14ac:dyDescent="0.3">
      <c r="C8" s="19"/>
      <c r="J8" s="20"/>
      <c r="L8" s="24"/>
      <c r="M8" s="25"/>
      <c r="N8" s="25"/>
      <c r="O8" s="26"/>
    </row>
    <row r="9" spans="1:15" x14ac:dyDescent="0.3">
      <c r="C9" s="19"/>
      <c r="J9" s="20"/>
      <c r="L9" s="24"/>
      <c r="M9" s="25"/>
      <c r="N9" s="25"/>
      <c r="O9" s="26"/>
    </row>
    <row r="10" spans="1:15" ht="15" thickBot="1" x14ac:dyDescent="0.35">
      <c r="A10" s="27" t="s">
        <v>63</v>
      </c>
      <c r="D10" s="28" t="s">
        <v>64</v>
      </c>
      <c r="E10" s="28"/>
      <c r="F10" s="28"/>
      <c r="J10" s="20"/>
      <c r="L10" s="29" t="s">
        <v>65</v>
      </c>
      <c r="M10" s="30"/>
      <c r="N10" s="30"/>
      <c r="O10" s="31"/>
    </row>
    <row r="11" spans="1:15" s="32" customFormat="1" ht="73.2" thickBot="1" x14ac:dyDescent="0.4">
      <c r="A11" s="32" t="s">
        <v>66</v>
      </c>
      <c r="B11" s="32" t="s">
        <v>55</v>
      </c>
      <c r="D11" s="33" t="s">
        <v>67</v>
      </c>
      <c r="E11" s="34" t="s">
        <v>68</v>
      </c>
      <c r="F11" s="34" t="s">
        <v>69</v>
      </c>
      <c r="G11" s="35" t="s">
        <v>70</v>
      </c>
      <c r="H11" s="35" t="s">
        <v>71</v>
      </c>
      <c r="I11" s="35" t="s">
        <v>72</v>
      </c>
      <c r="J11" s="36" t="s">
        <v>73</v>
      </c>
      <c r="L11" s="37" t="s">
        <v>74</v>
      </c>
      <c r="M11" s="38" t="s">
        <v>75</v>
      </c>
      <c r="N11" s="38" t="s">
        <v>76</v>
      </c>
      <c r="O11" s="39" t="s">
        <v>77</v>
      </c>
    </row>
    <row r="12" spans="1:15" x14ac:dyDescent="0.3">
      <c r="A12" t="s">
        <v>78</v>
      </c>
      <c r="B12" s="40">
        <f>'Seasonality(CW)'!B21</f>
        <v>16147851</v>
      </c>
      <c r="D12" s="41">
        <v>8.9831794171254998E-6</v>
      </c>
      <c r="E12" s="41">
        <v>1.4576980283208249E-4</v>
      </c>
      <c r="F12" s="42">
        <f>D12+E12</f>
        <v>1.5475298224920799E-4</v>
      </c>
      <c r="G12" s="30">
        <f t="shared" ref="G12:G22" si="0">B12-F12</f>
        <v>16147850.999845248</v>
      </c>
      <c r="H12" s="30">
        <f t="shared" ref="H12:H22" si="1">ABS(G12)</f>
        <v>16147850.999845248</v>
      </c>
      <c r="I12" s="30">
        <f t="shared" ref="I12:I22" si="2">G12^2</f>
        <v>260753091913203.16</v>
      </c>
      <c r="J12" s="43">
        <f t="shared" ref="J12:J22" si="3">H12/B12</f>
        <v>0.99999999999041655</v>
      </c>
      <c r="L12" s="44"/>
      <c r="M12" s="30"/>
      <c r="N12" s="30"/>
      <c r="O12" s="31"/>
    </row>
    <row r="13" spans="1:15" x14ac:dyDescent="0.3">
      <c r="A13" t="s">
        <v>79</v>
      </c>
      <c r="B13" s="45">
        <f>'Seasonality(CW)'!B22</f>
        <v>19876208</v>
      </c>
      <c r="D13" s="44">
        <f>$B$5*B12+(1-$B$5)*F12</f>
        <v>16147851</v>
      </c>
      <c r="E13" s="42">
        <f>$B$6*(D13-D12)+(1-$B$6)*E12</f>
        <v>612853.83639368485</v>
      </c>
      <c r="F13" s="42">
        <f>D13+E13</f>
        <v>16760704.836393684</v>
      </c>
      <c r="G13" s="30">
        <f t="shared" si="0"/>
        <v>3115503.1636063159</v>
      </c>
      <c r="H13" s="30">
        <f t="shared" si="1"/>
        <v>3115503.1636063159</v>
      </c>
      <c r="I13" s="30">
        <f t="shared" si="2"/>
        <v>9706359962440.9629</v>
      </c>
      <c r="J13" s="43">
        <f t="shared" si="3"/>
        <v>0.15674534919368502</v>
      </c>
      <c r="L13" s="44">
        <f>L12+G13</f>
        <v>3115503.1636063159</v>
      </c>
      <c r="M13" s="30">
        <f>M12+H13</f>
        <v>3115503.1636063159</v>
      </c>
      <c r="N13" s="30">
        <f>SUM($H$11:H13)/COUNT($H$11:H13)</f>
        <v>9631677.0817257818</v>
      </c>
      <c r="O13" s="31">
        <f>L13/N13</f>
        <v>0.3234642458598796</v>
      </c>
    </row>
    <row r="14" spans="1:15" x14ac:dyDescent="0.3">
      <c r="A14" t="s">
        <v>80</v>
      </c>
      <c r="B14" s="45">
        <f>'Seasonality(CW)'!B23</f>
        <v>19287589</v>
      </c>
      <c r="D14" s="44">
        <f t="shared" ref="D14:D23" si="4">$B$5*B13+(1-$B$5)*F13</f>
        <v>19876208</v>
      </c>
      <c r="E14" s="42">
        <f t="shared" ref="E14:E23" si="5">$B$6*(D14-D13)+(1-$B$6)*E13</f>
        <v>731095.45663633791</v>
      </c>
      <c r="F14" s="42">
        <f t="shared" ref="F14:F23" si="6">D14+E14</f>
        <v>20607303.456636339</v>
      </c>
      <c r="G14" s="30">
        <f t="shared" si="0"/>
        <v>-1319714.4566363394</v>
      </c>
      <c r="H14" s="30">
        <f t="shared" si="1"/>
        <v>1319714.4566363394</v>
      </c>
      <c r="I14" s="30">
        <f t="shared" si="2"/>
        <v>1741646247054.9487</v>
      </c>
      <c r="J14" s="43">
        <f t="shared" si="3"/>
        <v>6.8422987271054947E-2</v>
      </c>
      <c r="L14" s="44">
        <f t="shared" ref="L14:M21" si="7">L13+G14</f>
        <v>1795788.7069699764</v>
      </c>
      <c r="M14" s="30">
        <f t="shared" si="7"/>
        <v>4435217.6202426553</v>
      </c>
      <c r="N14" s="30">
        <f>SUM($H$11:H14)/COUNT($H$11:H14)</f>
        <v>6861022.8733626343</v>
      </c>
      <c r="O14" s="31">
        <f t="shared" ref="O14:O21" si="8">L14/N14</f>
        <v>0.26173775253570142</v>
      </c>
    </row>
    <row r="15" spans="1:15" x14ac:dyDescent="0.3">
      <c r="A15" t="s">
        <v>81</v>
      </c>
      <c r="B15" s="45">
        <f>'Seasonality(CW)'!B24</f>
        <v>19968600</v>
      </c>
      <c r="D15" s="44">
        <f t="shared" si="4"/>
        <v>19287589</v>
      </c>
      <c r="E15" s="42">
        <f t="shared" si="5"/>
        <v>681008.78767282306</v>
      </c>
      <c r="F15" s="42">
        <f t="shared" si="6"/>
        <v>19968597.787672821</v>
      </c>
      <c r="G15" s="30">
        <f t="shared" si="0"/>
        <v>2.2123271785676479</v>
      </c>
      <c r="H15" s="30">
        <f t="shared" si="1"/>
        <v>2.2123271785676479</v>
      </c>
      <c r="I15" s="30">
        <f t="shared" si="2"/>
        <v>4.89439154502909</v>
      </c>
      <c r="J15" s="43">
        <f t="shared" si="3"/>
        <v>1.1079029969890969E-7</v>
      </c>
      <c r="L15" s="44">
        <f t="shared" si="7"/>
        <v>1795790.919297155</v>
      </c>
      <c r="M15" s="30">
        <f t="shared" si="7"/>
        <v>4435219.8325698338</v>
      </c>
      <c r="N15" s="30">
        <f>SUM($H$11:H15)/COUNT($H$11:H15)</f>
        <v>5145767.7081037704</v>
      </c>
      <c r="O15" s="31">
        <f t="shared" si="8"/>
        <v>0.34898406246925379</v>
      </c>
    </row>
    <row r="16" spans="1:15" x14ac:dyDescent="0.3">
      <c r="A16" t="s">
        <v>82</v>
      </c>
      <c r="B16" s="45">
        <f>'Seasonality(CW)'!B25</f>
        <v>18881225</v>
      </c>
      <c r="D16" s="44">
        <f t="shared" si="4"/>
        <v>19968600</v>
      </c>
      <c r="E16" s="42">
        <f t="shared" si="5"/>
        <v>681008.87163651572</v>
      </c>
      <c r="F16" s="42">
        <f t="shared" si="6"/>
        <v>20649608.871636517</v>
      </c>
      <c r="G16" s="30">
        <f t="shared" si="0"/>
        <v>-1768383.8716365173</v>
      </c>
      <c r="H16" s="30">
        <f t="shared" si="1"/>
        <v>1768383.8716365173</v>
      </c>
      <c r="I16" s="30">
        <f t="shared" si="2"/>
        <v>3127181517464.1587</v>
      </c>
      <c r="J16" s="43">
        <f t="shared" si="3"/>
        <v>9.3658323103321811E-2</v>
      </c>
      <c r="L16" s="44">
        <f t="shared" si="7"/>
        <v>27407.047660637647</v>
      </c>
      <c r="M16" s="30">
        <f t="shared" si="7"/>
        <v>6203603.7042063512</v>
      </c>
      <c r="N16" s="30">
        <f>SUM($H$11:H16)/COUNT($H$11:H16)</f>
        <v>4470290.94081032</v>
      </c>
      <c r="O16" s="31">
        <f t="shared" si="8"/>
        <v>6.1309315262754755E-3</v>
      </c>
    </row>
    <row r="17" spans="1:15" x14ac:dyDescent="0.3">
      <c r="A17" t="s">
        <v>83</v>
      </c>
      <c r="B17" s="45">
        <f>'Seasonality(CW)'!B26</f>
        <v>22235128</v>
      </c>
      <c r="D17" s="44">
        <f t="shared" si="4"/>
        <v>18881225</v>
      </c>
      <c r="E17" s="42">
        <f t="shared" si="5"/>
        <v>613894.00664910884</v>
      </c>
      <c r="F17" s="42">
        <f t="shared" si="6"/>
        <v>19495119.00664911</v>
      </c>
      <c r="G17" s="30">
        <f t="shared" si="0"/>
        <v>2740008.9933508895</v>
      </c>
      <c r="H17" s="30">
        <f t="shared" si="1"/>
        <v>2740008.9933508895</v>
      </c>
      <c r="I17" s="30">
        <f t="shared" si="2"/>
        <v>7507649283643.7549</v>
      </c>
      <c r="J17" s="43">
        <f t="shared" si="3"/>
        <v>0.12322883832064693</v>
      </c>
      <c r="L17" s="44">
        <f t="shared" si="7"/>
        <v>2767416.0410115272</v>
      </c>
      <c r="M17" s="30">
        <f t="shared" si="7"/>
        <v>8943612.6975572407</v>
      </c>
      <c r="N17" s="30">
        <f>SUM($H$11:H17)/COUNT($H$11:H17)</f>
        <v>4181910.6162337479</v>
      </c>
      <c r="O17" s="31">
        <f t="shared" si="8"/>
        <v>0.66175877367361757</v>
      </c>
    </row>
    <row r="18" spans="1:15" x14ac:dyDescent="0.3">
      <c r="A18" t="s">
        <v>84</v>
      </c>
      <c r="B18" s="45">
        <f>'Seasonality(CW)'!B27</f>
        <v>26433999</v>
      </c>
      <c r="D18" s="44">
        <f t="shared" si="4"/>
        <v>22235128</v>
      </c>
      <c r="E18" s="42">
        <f t="shared" si="5"/>
        <v>717884.62576895184</v>
      </c>
      <c r="F18" s="42">
        <f t="shared" si="6"/>
        <v>22953012.625768952</v>
      </c>
      <c r="G18" s="30">
        <f t="shared" si="0"/>
        <v>3480986.3742310479</v>
      </c>
      <c r="H18" s="30">
        <f t="shared" si="1"/>
        <v>3480986.3742310479</v>
      </c>
      <c r="I18" s="30">
        <f t="shared" si="2"/>
        <v>12117266137582.217</v>
      </c>
      <c r="J18" s="43">
        <f t="shared" si="3"/>
        <v>0.13168595391983814</v>
      </c>
      <c r="L18" s="44">
        <f t="shared" si="7"/>
        <v>6248402.4152425751</v>
      </c>
      <c r="M18" s="30">
        <f t="shared" si="7"/>
        <v>12424599.071788289</v>
      </c>
      <c r="N18" s="30">
        <f>SUM($H$11:H18)/COUNT($H$11:H18)</f>
        <v>4081778.5816619336</v>
      </c>
      <c r="O18" s="31">
        <f t="shared" si="8"/>
        <v>1.5308038616583854</v>
      </c>
    </row>
    <row r="19" spans="1:15" x14ac:dyDescent="0.3">
      <c r="A19" t="s">
        <v>85</v>
      </c>
      <c r="B19" s="45">
        <f>'Seasonality(CW)'!B28</f>
        <v>25485051.25</v>
      </c>
      <c r="D19" s="44">
        <f t="shared" si="4"/>
        <v>26433999</v>
      </c>
      <c r="E19" s="42">
        <f t="shared" si="5"/>
        <v>849997.30462601234</v>
      </c>
      <c r="F19" s="42">
        <f t="shared" si="6"/>
        <v>27283996.304626014</v>
      </c>
      <c r="G19" s="30">
        <f t="shared" si="0"/>
        <v>-1798945.0546260141</v>
      </c>
      <c r="H19" s="30">
        <f t="shared" si="1"/>
        <v>1798945.0546260141</v>
      </c>
      <c r="I19" s="30">
        <f t="shared" si="2"/>
        <v>3236203309563.3926</v>
      </c>
      <c r="J19" s="43">
        <f t="shared" si="3"/>
        <v>7.0588245516124443E-2</v>
      </c>
      <c r="L19" s="44">
        <f t="shared" si="7"/>
        <v>4449457.360616561</v>
      </c>
      <c r="M19" s="30">
        <f t="shared" si="7"/>
        <v>14223544.126414303</v>
      </c>
      <c r="N19" s="30">
        <f>SUM($H$11:H19)/COUNT($H$11:H19)</f>
        <v>3796424.3907824438</v>
      </c>
      <c r="O19" s="31">
        <f t="shared" si="8"/>
        <v>1.1720126367904635</v>
      </c>
    </row>
    <row r="20" spans="1:15" x14ac:dyDescent="0.3">
      <c r="A20" t="s">
        <v>86</v>
      </c>
      <c r="B20" s="45">
        <f>'Seasonality(CW)'!B29</f>
        <v>24282648.75</v>
      </c>
      <c r="D20" s="44">
        <f t="shared" si="4"/>
        <v>25485051.25</v>
      </c>
      <c r="E20" s="42">
        <f t="shared" si="5"/>
        <v>781722.56156965566</v>
      </c>
      <c r="F20" s="42">
        <f t="shared" si="6"/>
        <v>26266773.811569657</v>
      </c>
      <c r="G20" s="30">
        <f t="shared" si="0"/>
        <v>-1984125.0615696572</v>
      </c>
      <c r="H20" s="30">
        <f t="shared" si="1"/>
        <v>1984125.0615696572</v>
      </c>
      <c r="I20" s="30">
        <f t="shared" si="2"/>
        <v>3936752259948.7959</v>
      </c>
      <c r="J20" s="43">
        <f t="shared" si="3"/>
        <v>8.1709581273322049E-2</v>
      </c>
      <c r="L20" s="44">
        <f t="shared" si="7"/>
        <v>2465332.2990469038</v>
      </c>
      <c r="M20" s="30">
        <f t="shared" si="7"/>
        <v>16207669.18798396</v>
      </c>
      <c r="N20" s="30">
        <f>SUM($H$11:H20)/COUNT($H$11:H20)</f>
        <v>3595057.7986476896</v>
      </c>
      <c r="O20" s="31">
        <f t="shared" si="8"/>
        <v>0.68575595640611364</v>
      </c>
    </row>
    <row r="21" spans="1:15" x14ac:dyDescent="0.3">
      <c r="A21" t="s">
        <v>87</v>
      </c>
      <c r="B21" s="45">
        <f>'Seasonality(CW)'!B30</f>
        <v>29449386.25</v>
      </c>
      <c r="D21" s="44">
        <f t="shared" si="4"/>
        <v>24282648.75</v>
      </c>
      <c r="E21" s="42">
        <f t="shared" si="5"/>
        <v>706419.74538747477</v>
      </c>
      <c r="F21" s="42">
        <f t="shared" si="6"/>
        <v>24989068.495387476</v>
      </c>
      <c r="G21" s="30">
        <f t="shared" si="0"/>
        <v>4460317.7546125241</v>
      </c>
      <c r="H21" s="30">
        <f t="shared" si="1"/>
        <v>4460317.7546125241</v>
      </c>
      <c r="I21" s="30">
        <f t="shared" si="2"/>
        <v>19894434472111.707</v>
      </c>
      <c r="J21" s="43">
        <f t="shared" si="3"/>
        <v>0.15145706999623884</v>
      </c>
      <c r="L21" s="44">
        <f t="shared" si="7"/>
        <v>6925650.0536594279</v>
      </c>
      <c r="M21" s="30">
        <f t="shared" si="7"/>
        <v>20667986.942596484</v>
      </c>
      <c r="N21" s="30">
        <f>SUM($H$11:H21)/COUNT($H$11:H21)</f>
        <v>3681583.794244173</v>
      </c>
      <c r="O21" s="31">
        <f t="shared" si="8"/>
        <v>1.8811605115404577</v>
      </c>
    </row>
    <row r="22" spans="1:15" ht="15" thickBot="1" x14ac:dyDescent="0.35">
      <c r="A22" t="s">
        <v>88</v>
      </c>
      <c r="B22" s="46">
        <f>'Seasonality(CW)'!B31</f>
        <v>38352012.5</v>
      </c>
      <c r="D22" s="44">
        <f t="shared" si="4"/>
        <v>29449386.25</v>
      </c>
      <c r="E22" s="42">
        <f t="shared" si="5"/>
        <v>875700.65136221843</v>
      </c>
      <c r="F22" s="47">
        <f t="shared" si="6"/>
        <v>30325086.901362218</v>
      </c>
      <c r="G22" s="30">
        <f t="shared" si="0"/>
        <v>8026925.598637782</v>
      </c>
      <c r="H22" s="30">
        <f t="shared" si="1"/>
        <v>8026925.598637782</v>
      </c>
      <c r="I22" s="30">
        <f t="shared" si="2"/>
        <v>64431534566066.516</v>
      </c>
      <c r="J22" s="31">
        <f t="shared" si="3"/>
        <v>0.20929607275857512</v>
      </c>
    </row>
    <row r="23" spans="1:15" ht="15" thickBot="1" x14ac:dyDescent="0.35">
      <c r="B23" s="48" t="s">
        <v>89</v>
      </c>
      <c r="C23" s="49"/>
      <c r="D23" s="49">
        <f t="shared" si="4"/>
        <v>38352012.5</v>
      </c>
      <c r="E23" s="49">
        <f t="shared" si="5"/>
        <v>1180343.7983945326</v>
      </c>
      <c r="F23" s="50">
        <f t="shared" si="6"/>
        <v>39532356.298394531</v>
      </c>
      <c r="G23" s="42"/>
      <c r="H23" s="30"/>
      <c r="I23" s="30"/>
      <c r="J23" s="31"/>
    </row>
    <row r="24" spans="1:15" x14ac:dyDescent="0.3">
      <c r="D24" s="51" t="s">
        <v>52</v>
      </c>
      <c r="E24" s="52"/>
      <c r="F24" s="52"/>
      <c r="G24" s="30">
        <f>SUM(G12:G22)</f>
        <v>31100426.652142458</v>
      </c>
      <c r="H24" s="30">
        <f>SUM(H12:H22)</f>
        <v>44842763.541079514</v>
      </c>
      <c r="I24" s="30">
        <f>SUM(I12:I22)</f>
        <v>386452119669084.44</v>
      </c>
      <c r="J24" s="43">
        <f>SUM(J12:J22)</f>
        <v>2.0867925321335234</v>
      </c>
    </row>
    <row r="25" spans="1:15" x14ac:dyDescent="0.3">
      <c r="D25" s="53" t="s">
        <v>53</v>
      </c>
      <c r="E25" s="54"/>
      <c r="F25" s="54"/>
      <c r="G25" s="55">
        <f>AVERAGE(G12:G22)</f>
        <v>2827311.5138311326</v>
      </c>
      <c r="H25" s="55">
        <f>AVERAGE(H12:H22)</f>
        <v>4076614.8673708648</v>
      </c>
      <c r="I25" s="55">
        <f>AVERAGE(I12:I22)</f>
        <v>35132010879007.676</v>
      </c>
      <c r="J25" s="56">
        <f>AVERAGE(J12:J22)</f>
        <v>0.18970841201213851</v>
      </c>
    </row>
    <row r="26" spans="1:15" x14ac:dyDescent="0.3">
      <c r="D26" s="29"/>
      <c r="E26" s="57"/>
      <c r="F26" s="57"/>
      <c r="G26" s="58" t="s">
        <v>90</v>
      </c>
      <c r="H26" s="58" t="s">
        <v>91</v>
      </c>
      <c r="I26" s="58" t="s">
        <v>92</v>
      </c>
      <c r="J26" s="59" t="s">
        <v>93</v>
      </c>
    </row>
    <row r="27" spans="1:15" ht="15" thickBot="1" x14ac:dyDescent="0.35">
      <c r="D27" s="60"/>
      <c r="E27" s="61"/>
      <c r="F27" s="61"/>
      <c r="G27" s="62"/>
      <c r="H27" s="63" t="s">
        <v>94</v>
      </c>
      <c r="I27" s="62">
        <f>SQRT(I24/(COUNT(I12:I22)-2))</f>
        <v>6552795.1599051263</v>
      </c>
      <c r="J27" s="64"/>
    </row>
    <row r="28" spans="1:15" x14ac:dyDescent="0.3">
      <c r="A28" s="28"/>
      <c r="B28" s="28"/>
      <c r="I28" t="str">
        <f>IF(COUNT(I12:I22)-2&lt;1,"Not enough data to compute the standard error","")</f>
        <v/>
      </c>
    </row>
  </sheetData>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1FE14-D054-4B3E-9F15-91B57250F025}">
  <dimension ref="A2:T40"/>
  <sheetViews>
    <sheetView topLeftCell="H8" workbookViewId="0">
      <selection activeCell="Z15" sqref="Z15"/>
    </sheetView>
  </sheetViews>
  <sheetFormatPr defaultRowHeight="14.4" x14ac:dyDescent="0.3"/>
  <cols>
    <col min="1" max="1" width="11.44140625" customWidth="1"/>
    <col min="2" max="2" width="13.5546875" customWidth="1"/>
    <col min="3" max="3" width="12" bestFit="1" customWidth="1"/>
    <col min="4" max="11" width="11.21875" bestFit="1" customWidth="1"/>
    <col min="12" max="12" width="12.21875" bestFit="1" customWidth="1"/>
    <col min="14" max="14" width="11.21875" bestFit="1" customWidth="1"/>
    <col min="17" max="17" width="13.88671875" bestFit="1" customWidth="1"/>
  </cols>
  <sheetData>
    <row r="2" spans="1:17" ht="15" customHeight="1" x14ac:dyDescent="0.3">
      <c r="B2" s="69" t="s">
        <v>106</v>
      </c>
      <c r="C2" s="69"/>
      <c r="D2" s="69"/>
      <c r="E2" s="69"/>
      <c r="F2" s="69"/>
      <c r="G2" s="69"/>
      <c r="H2" s="69"/>
      <c r="I2" s="69"/>
      <c r="J2" s="69"/>
      <c r="K2" s="69"/>
      <c r="L2" s="69"/>
      <c r="M2" s="69"/>
    </row>
    <row r="3" spans="1:17" ht="28.8" x14ac:dyDescent="0.3">
      <c r="A3" s="2"/>
      <c r="B3" s="2" t="s">
        <v>32</v>
      </c>
      <c r="C3" s="2" t="s">
        <v>33</v>
      </c>
      <c r="D3" s="2" t="s">
        <v>34</v>
      </c>
      <c r="E3" s="2" t="s">
        <v>35</v>
      </c>
      <c r="F3" s="2" t="s">
        <v>36</v>
      </c>
      <c r="G3" s="2" t="s">
        <v>37</v>
      </c>
      <c r="H3" s="2" t="s">
        <v>31</v>
      </c>
      <c r="I3" s="2" t="s">
        <v>30</v>
      </c>
      <c r="J3" s="2" t="s">
        <v>29</v>
      </c>
      <c r="K3" s="2" t="s">
        <v>28</v>
      </c>
      <c r="L3" s="2" t="s">
        <v>27</v>
      </c>
      <c r="M3" s="2"/>
      <c r="N3" s="5" t="s">
        <v>38</v>
      </c>
      <c r="O3" s="5" t="s">
        <v>39</v>
      </c>
      <c r="P3" s="5" t="s">
        <v>40</v>
      </c>
      <c r="Q3" s="5" t="s">
        <v>97</v>
      </c>
    </row>
    <row r="4" spans="1:17" x14ac:dyDescent="0.3">
      <c r="A4" s="2" t="s">
        <v>45</v>
      </c>
      <c r="B4" s="8">
        <f>'Monthly Demand'!M3</f>
        <v>1764060</v>
      </c>
      <c r="C4" s="8">
        <f>'Monthly Demand'!M15</f>
        <v>2295976</v>
      </c>
      <c r="D4" s="8">
        <f>'Monthly Demand'!M27</f>
        <v>2084977</v>
      </c>
      <c r="E4" s="8">
        <f>'Monthly Demand'!M39</f>
        <v>2178518</v>
      </c>
      <c r="F4" s="1">
        <f>'Monthly Demand'!M51</f>
        <v>2135521</v>
      </c>
      <c r="G4" s="8">
        <f>'Monthly Demand'!M63</f>
        <v>2756491</v>
      </c>
      <c r="H4" s="8">
        <f>'Monthly Demand'!M75</f>
        <v>2682826</v>
      </c>
      <c r="I4" s="14">
        <f>'Monthly Demand'!M87</f>
        <v>2825855</v>
      </c>
      <c r="J4" s="14">
        <f>'Monthly Demand'!M99</f>
        <v>2816101.25</v>
      </c>
      <c r="K4" s="14">
        <f>'Monthly Demand'!M111</f>
        <v>3331931.25</v>
      </c>
      <c r="L4" s="14">
        <f>'Monthly Demand'!M123</f>
        <v>4352736.25</v>
      </c>
      <c r="N4" s="8">
        <f t="shared" ref="N4:N18" si="0">AVERAGE(B4:L4)</f>
        <v>2656817.5227272729</v>
      </c>
      <c r="O4" s="8">
        <f>AVERAGE(B4:L15)</f>
        <v>3628865.6401515151</v>
      </c>
      <c r="P4" s="8">
        <f>N4/$O$4</f>
        <v>0.73213444260128169</v>
      </c>
      <c r="Q4" s="9">
        <f>($C$32/12)*P4</f>
        <v>4578392.6690268721</v>
      </c>
    </row>
    <row r="5" spans="1:17" x14ac:dyDescent="0.3">
      <c r="A5" s="2" t="s">
        <v>46</v>
      </c>
      <c r="B5" s="8">
        <f>'Monthly Demand'!M4</f>
        <v>1540293</v>
      </c>
      <c r="C5" s="8">
        <f>'Monthly Demand'!M16</f>
        <v>1694481</v>
      </c>
      <c r="D5" s="8">
        <f>'Monthly Demand'!M28</f>
        <v>1838229</v>
      </c>
      <c r="E5" s="8">
        <f>'Monthly Demand'!M40</f>
        <v>1918561</v>
      </c>
      <c r="F5" s="8">
        <f>'Monthly Demand'!M52</f>
        <v>1805919</v>
      </c>
      <c r="G5" s="8">
        <f>'Monthly Demand'!M64</f>
        <v>1856332</v>
      </c>
      <c r="H5" s="8">
        <f>'Monthly Demand'!M76</f>
        <v>2273586</v>
      </c>
      <c r="I5" s="8">
        <f>'Monthly Demand'!M88</f>
        <v>2246933.75</v>
      </c>
      <c r="J5" s="14">
        <f>'Monthly Demand'!M100</f>
        <v>2223622.5</v>
      </c>
      <c r="K5" s="14">
        <f>'Monthly Demand'!M112</f>
        <v>2459953.75</v>
      </c>
      <c r="L5" s="14">
        <f>'Monthly Demand'!M124</f>
        <v>3076271.25</v>
      </c>
      <c r="N5" s="8">
        <f t="shared" si="0"/>
        <v>2084925.6590909092</v>
      </c>
      <c r="O5" s="8"/>
      <c r="P5" s="8">
        <f t="shared" ref="P5:P15" si="1">N5/$O$4</f>
        <v>0.57453922681024305</v>
      </c>
      <c r="Q5" s="9">
        <f t="shared" ref="Q5:Q15" si="2">($C$32/12)*P5</f>
        <v>3592873.1542123724</v>
      </c>
    </row>
    <row r="6" spans="1:17" x14ac:dyDescent="0.3">
      <c r="A6" s="2" t="s">
        <v>47</v>
      </c>
      <c r="B6" s="8">
        <f>'Monthly Demand'!M5</f>
        <v>2032483</v>
      </c>
      <c r="C6" s="8">
        <f>'Monthly Demand'!M17</f>
        <v>2399257</v>
      </c>
      <c r="D6" s="8">
        <f>'Monthly Demand'!M29</f>
        <v>2459423</v>
      </c>
      <c r="E6" s="8">
        <f>'Monthly Demand'!M41</f>
        <v>2420351</v>
      </c>
      <c r="F6" s="8">
        <f>'Monthly Demand'!M53</f>
        <v>2420853</v>
      </c>
      <c r="G6" s="8">
        <f>'Monthly Demand'!M65</f>
        <v>2736550</v>
      </c>
      <c r="H6" s="8">
        <f>'Monthly Demand'!M77</f>
        <v>3353168</v>
      </c>
      <c r="I6" s="14">
        <f>'Monthly Demand'!M89</f>
        <v>3200396.25</v>
      </c>
      <c r="J6" s="14">
        <f>'Monthly Demand'!M101</f>
        <v>2982313.75</v>
      </c>
      <c r="K6" s="8">
        <f>'Monthly Demand'!M113</f>
        <v>3370832.5</v>
      </c>
      <c r="L6" s="8">
        <f>'Monthly Demand'!M125</f>
        <v>4573730</v>
      </c>
      <c r="N6" s="8">
        <f t="shared" si="0"/>
        <v>2904487.0454545454</v>
      </c>
      <c r="O6" s="8"/>
      <c r="P6" s="8">
        <f t="shared" si="1"/>
        <v>0.80038428905107517</v>
      </c>
      <c r="Q6" s="9">
        <f t="shared" si="2"/>
        <v>5005192.1452784175</v>
      </c>
    </row>
    <row r="7" spans="1:17" x14ac:dyDescent="0.3">
      <c r="A7" s="2" t="s">
        <v>48</v>
      </c>
      <c r="B7" s="8">
        <f>'Monthly Demand'!M6</f>
        <v>2557492</v>
      </c>
      <c r="C7" s="8">
        <f>'Monthly Demand'!M18</f>
        <v>2877256</v>
      </c>
      <c r="D7" s="8">
        <f>'Monthly Demand'!M30</f>
        <v>2844230</v>
      </c>
      <c r="E7" s="8">
        <f>'Monthly Demand'!M42</f>
        <v>3241912</v>
      </c>
      <c r="F7" s="8">
        <f>'Monthly Demand'!M54</f>
        <v>2884041</v>
      </c>
      <c r="G7" s="8">
        <f>'Monthly Demand'!M66</f>
        <v>3254799</v>
      </c>
      <c r="H7" s="8">
        <f>'Monthly Demand'!M78</f>
        <v>4128102</v>
      </c>
      <c r="I7" s="14">
        <f>'Monthly Demand'!M90</f>
        <v>3834893.75</v>
      </c>
      <c r="J7" s="14">
        <f>'Monthly Demand'!M102</f>
        <v>3622411.25</v>
      </c>
      <c r="K7" s="14">
        <f>'Monthly Demand'!M114</f>
        <v>4032825</v>
      </c>
      <c r="L7" s="8">
        <f>'Monthly Demand'!M126</f>
        <v>5917300</v>
      </c>
      <c r="N7" s="8">
        <f t="shared" si="0"/>
        <v>3563205.6363636362</v>
      </c>
      <c r="O7" s="8"/>
      <c r="P7" s="8">
        <f t="shared" si="1"/>
        <v>0.98190619044657235</v>
      </c>
      <c r="Q7" s="9">
        <f t="shared" si="2"/>
        <v>6140336.859498024</v>
      </c>
    </row>
    <row r="8" spans="1:17" x14ac:dyDescent="0.3">
      <c r="A8" s="2" t="s">
        <v>49</v>
      </c>
      <c r="B8" s="8">
        <f>'Monthly Demand'!M7</f>
        <v>3967929</v>
      </c>
      <c r="C8" s="8">
        <f>'Monthly Demand'!M19</f>
        <v>4812742</v>
      </c>
      <c r="D8" s="8">
        <f>'Monthly Demand'!M31</f>
        <v>4339135</v>
      </c>
      <c r="E8" s="8">
        <f>'Monthly Demand'!M43</f>
        <v>4780511</v>
      </c>
      <c r="F8" s="8">
        <f>'Monthly Demand'!M55</f>
        <v>4554341</v>
      </c>
      <c r="G8" s="8">
        <f>'Monthly Demand'!M67</f>
        <v>5346198</v>
      </c>
      <c r="H8" s="8">
        <f>'Monthly Demand'!M79</f>
        <v>6256688</v>
      </c>
      <c r="I8" s="14">
        <f>'Monthly Demand'!M91</f>
        <v>5917540</v>
      </c>
      <c r="J8" s="14">
        <f>'Monthly Demand'!M103</f>
        <v>5751966.25</v>
      </c>
      <c r="K8" s="8">
        <f>'Monthly Demand'!M115</f>
        <v>7011533.75</v>
      </c>
      <c r="L8" s="8">
        <f>'Monthly Demand'!M127</f>
        <v>8890311.25</v>
      </c>
      <c r="N8" s="8">
        <f t="shared" si="0"/>
        <v>5602626.8409090908</v>
      </c>
      <c r="O8" s="8"/>
      <c r="P8" s="8">
        <f t="shared" si="1"/>
        <v>1.5439058362808842</v>
      </c>
      <c r="Q8" s="9">
        <f t="shared" si="2"/>
        <v>9654793.9165126067</v>
      </c>
    </row>
    <row r="9" spans="1:17" x14ac:dyDescent="0.3">
      <c r="A9" s="2" t="s">
        <v>50</v>
      </c>
      <c r="B9" s="8">
        <f>'Monthly Demand'!M8</f>
        <v>2738522</v>
      </c>
      <c r="C9" s="8">
        <f>'Monthly Demand'!M20</f>
        <v>3431473</v>
      </c>
      <c r="D9" s="8">
        <f>'Monthly Demand'!M32</f>
        <v>3409669</v>
      </c>
      <c r="E9" s="8">
        <f>'Monthly Demand'!M44</f>
        <v>3377760</v>
      </c>
      <c r="F9" s="8">
        <f>'Monthly Demand'!M56</f>
        <v>3115364</v>
      </c>
      <c r="G9" s="8">
        <f>'Monthly Demand'!M68</f>
        <v>3898195</v>
      </c>
      <c r="H9" s="8">
        <f>'Monthly Demand'!M80</f>
        <v>4350036</v>
      </c>
      <c r="I9" s="8">
        <f>'Monthly Demand'!M92</f>
        <v>4242575</v>
      </c>
      <c r="J9" s="8">
        <f>'Monthly Demand'!M104</f>
        <v>4131913.75</v>
      </c>
      <c r="K9" s="14">
        <f>'Monthly Demand'!M116</f>
        <v>5042207.5</v>
      </c>
      <c r="L9" s="8">
        <f>'Monthly Demand'!M128</f>
        <v>7049423.75</v>
      </c>
      <c r="N9" s="8">
        <f t="shared" si="0"/>
        <v>4071558.0909090908</v>
      </c>
      <c r="O9" s="8"/>
      <c r="P9" s="8">
        <f t="shared" si="1"/>
        <v>1.1219919651638279</v>
      </c>
      <c r="Q9" s="9">
        <f t="shared" si="2"/>
        <v>7016361.3253347175</v>
      </c>
    </row>
    <row r="10" spans="1:17" x14ac:dyDescent="0.3">
      <c r="A10" s="2" t="s">
        <v>51</v>
      </c>
      <c r="B10" s="8">
        <f>'Monthly Demand'!M9</f>
        <v>3147162</v>
      </c>
      <c r="C10" s="8">
        <f>'Monthly Demand'!M21</f>
        <v>3805826</v>
      </c>
      <c r="D10" s="8">
        <f>'Monthly Demand'!M33</f>
        <v>3765980</v>
      </c>
      <c r="E10" s="8">
        <f>'Monthly Demand'!M45</f>
        <v>3715314</v>
      </c>
      <c r="F10" s="8">
        <f>'Monthly Demand'!M57</f>
        <v>3645473</v>
      </c>
      <c r="G10" s="8">
        <f>'Monthly Demand'!M69</f>
        <v>4355643</v>
      </c>
      <c r="H10" s="8">
        <f>'Monthly Demand'!M81</f>
        <v>5323121</v>
      </c>
      <c r="I10" s="8">
        <f>'Monthly Demand'!M93</f>
        <v>4953250</v>
      </c>
      <c r="J10" s="14">
        <f>'Monthly Demand'!M105</f>
        <v>4673750</v>
      </c>
      <c r="K10" s="14">
        <f>'Monthly Demand'!M117</f>
        <v>5570005</v>
      </c>
      <c r="L10" s="8">
        <f>'Monthly Demand'!M129</f>
        <v>7804592.5</v>
      </c>
      <c r="N10" s="8">
        <f t="shared" si="0"/>
        <v>4614556.0454545459</v>
      </c>
      <c r="O10" s="8"/>
      <c r="P10" s="8">
        <f t="shared" si="1"/>
        <v>1.2716249382167468</v>
      </c>
      <c r="Q10" s="9">
        <f t="shared" si="2"/>
        <v>7952089.0646773549</v>
      </c>
    </row>
    <row r="11" spans="1:17" x14ac:dyDescent="0.3">
      <c r="A11" s="2" t="s">
        <v>41</v>
      </c>
      <c r="B11" s="8">
        <f>'Monthly Demand'!M10</f>
        <v>2840640</v>
      </c>
      <c r="C11" s="8">
        <f>'Monthly Demand'!M22</f>
        <v>3546829</v>
      </c>
      <c r="D11" s="8">
        <f>'Monthly Demand'!M34</f>
        <v>3364437</v>
      </c>
      <c r="E11" s="8">
        <f>'Monthly Demand'!M46</f>
        <v>3434440</v>
      </c>
      <c r="F11" s="8">
        <f>'Monthly Demand'!M58</f>
        <v>3215654</v>
      </c>
      <c r="G11" s="8">
        <f>'Monthly Demand'!M70</f>
        <v>3812564</v>
      </c>
      <c r="H11" s="8">
        <f>'Monthly Demand'!M82</f>
        <v>4562414</v>
      </c>
      <c r="I11" s="14">
        <f>'Monthly Demand'!M94</f>
        <v>4253518.75</v>
      </c>
      <c r="J11" s="14">
        <f>'Monthly Demand'!M106</f>
        <v>4047478.75</v>
      </c>
      <c r="K11" s="14">
        <f>'Monthly Demand'!M118</f>
        <v>4863103.75</v>
      </c>
      <c r="L11" s="8">
        <f>'Monthly Demand'!M130</f>
        <v>7916985</v>
      </c>
      <c r="N11" s="8">
        <f t="shared" si="0"/>
        <v>4168914.9318181816</v>
      </c>
      <c r="O11" s="8"/>
      <c r="P11" s="8">
        <f t="shared" si="1"/>
        <v>1.1488204153086576</v>
      </c>
      <c r="Q11" s="9">
        <f t="shared" si="2"/>
        <v>7184132.6693900805</v>
      </c>
    </row>
    <row r="12" spans="1:17" x14ac:dyDescent="0.3">
      <c r="A12" s="2" t="s">
        <v>42</v>
      </c>
      <c r="B12" s="8">
        <f>'Monthly Demand'!M11</f>
        <v>2348084</v>
      </c>
      <c r="C12" s="8">
        <f>'Monthly Demand'!M23</f>
        <v>3038224</v>
      </c>
      <c r="D12" s="8">
        <f>'Monthly Demand'!M35</f>
        <v>2807646</v>
      </c>
      <c r="E12" s="8">
        <f>'Monthly Demand'!M47</f>
        <v>2825146</v>
      </c>
      <c r="F12" s="8">
        <f>'Monthly Demand'!M59</f>
        <v>2803392</v>
      </c>
      <c r="G12" s="8">
        <f>'Monthly Demand'!M71</f>
        <v>3389886</v>
      </c>
      <c r="H12" s="8">
        <f>'Monthly Demand'!M83</f>
        <v>3960914</v>
      </c>
      <c r="I12" s="14">
        <f>'Monthly Demand'!M95</f>
        <v>3611651.25</v>
      </c>
      <c r="J12" s="8">
        <f>'Monthly Demand'!M107</f>
        <v>3640177.5</v>
      </c>
      <c r="K12" s="14">
        <f>'Monthly Demand'!M119</f>
        <v>4482050</v>
      </c>
      <c r="L12" s="14">
        <f>'Monthly Demand'!M131</f>
        <v>5574850</v>
      </c>
      <c r="N12" s="8">
        <f t="shared" si="0"/>
        <v>3498365.5227272729</v>
      </c>
      <c r="O12" s="8"/>
      <c r="P12" s="8">
        <f t="shared" si="1"/>
        <v>0.96403831655260919</v>
      </c>
      <c r="Q12" s="9">
        <f t="shared" si="2"/>
        <v>6028600.3558081295</v>
      </c>
    </row>
    <row r="13" spans="1:17" x14ac:dyDescent="0.3">
      <c r="A13" s="2" t="s">
        <v>58</v>
      </c>
      <c r="B13" s="8">
        <f>'Monthly Demand'!M12</f>
        <v>2562829</v>
      </c>
      <c r="C13" s="8">
        <f>'Monthly Demand'!M24</f>
        <v>2970584</v>
      </c>
      <c r="D13" s="8">
        <f>'Monthly Demand'!M36</f>
        <v>2979163</v>
      </c>
      <c r="E13" s="8">
        <f>'Monthly Demand'!M48</f>
        <v>2924149</v>
      </c>
      <c r="F13" s="8">
        <f>'Monthly Demand'!M60</f>
        <v>3120999</v>
      </c>
      <c r="G13" s="8">
        <f>'Monthly Demand'!M72</f>
        <v>3411746</v>
      </c>
      <c r="H13" s="8">
        <f>'Monthly Demand'!M84</f>
        <v>3734272</v>
      </c>
      <c r="I13" s="14">
        <f>'Monthly Demand'!M96</f>
        <v>3747778.75</v>
      </c>
      <c r="J13" s="14">
        <f>'Monthly Demand'!M108</f>
        <v>3592226.25</v>
      </c>
      <c r="K13" s="8">
        <f>'Monthly Demand'!M120</f>
        <v>4339253.75</v>
      </c>
      <c r="L13" s="14">
        <f>'Monthly Demand'!M132</f>
        <v>5645110</v>
      </c>
      <c r="N13" s="8">
        <f t="shared" si="0"/>
        <v>3548010.0681818184</v>
      </c>
      <c r="O13" s="8"/>
      <c r="P13" s="8">
        <f t="shared" si="1"/>
        <v>0.97771877495957094</v>
      </c>
      <c r="Q13" s="9">
        <f t="shared" si="2"/>
        <v>6114150.9143323526</v>
      </c>
    </row>
    <row r="14" spans="1:17" x14ac:dyDescent="0.3">
      <c r="A14" s="2" t="s">
        <v>43</v>
      </c>
      <c r="B14" s="8">
        <f>'Monthly Demand'!M13</f>
        <v>2296603</v>
      </c>
      <c r="C14" s="8">
        <f>'Monthly Demand'!M25</f>
        <v>2903465</v>
      </c>
      <c r="D14" s="8">
        <f>'Monthly Demand'!M37</f>
        <v>2685556</v>
      </c>
      <c r="E14" s="8">
        <f>'Monthly Demand'!M49</f>
        <v>2928959</v>
      </c>
      <c r="F14" s="8">
        <f>'Monthly Demand'!M61</f>
        <v>2584866</v>
      </c>
      <c r="G14" s="8">
        <f>'Monthly Demand'!M73</f>
        <v>3056778</v>
      </c>
      <c r="H14" s="8">
        <f>'Monthly Demand'!M85</f>
        <v>3852915</v>
      </c>
      <c r="I14" s="14">
        <f>'Monthly Demand'!M97</f>
        <v>3586760</v>
      </c>
      <c r="J14" s="14">
        <f>'Monthly Demand'!M109</f>
        <v>3392988.75</v>
      </c>
      <c r="K14" s="14">
        <f>'Monthly Demand'!M121</f>
        <v>4218388.75</v>
      </c>
      <c r="L14" s="8">
        <f>'Monthly Demand'!M133</f>
        <v>6768373.75</v>
      </c>
      <c r="N14" s="8">
        <f t="shared" si="0"/>
        <v>3479604.8409090908</v>
      </c>
      <c r="O14" s="8"/>
      <c r="P14" s="8">
        <f t="shared" si="1"/>
        <v>0.95886846909102086</v>
      </c>
      <c r="Q14" s="9">
        <f t="shared" si="2"/>
        <v>5996270.7857990675</v>
      </c>
    </row>
    <row r="15" spans="1:17" x14ac:dyDescent="0.3">
      <c r="A15" s="2" t="s">
        <v>44</v>
      </c>
      <c r="B15" s="8">
        <f>'Monthly Demand'!M14</f>
        <v>2202490</v>
      </c>
      <c r="C15" s="8">
        <f>'Monthly Demand'!M26</f>
        <v>2989827</v>
      </c>
      <c r="D15" s="8">
        <f>'Monthly Demand'!M38</f>
        <v>2677053</v>
      </c>
      <c r="E15" s="8">
        <f>'Monthly Demand'!M50</f>
        <v>2617093</v>
      </c>
      <c r="F15" s="8">
        <f>'Monthly Demand'!M62</f>
        <v>2701189</v>
      </c>
      <c r="G15" s="8">
        <f>'Monthly Demand'!M74</f>
        <v>3136209</v>
      </c>
      <c r="H15" s="8">
        <f>'Monthly Demand'!M86</f>
        <v>4020313</v>
      </c>
      <c r="I15" s="8">
        <f>'Monthly Demand'!M98</f>
        <v>3610878.75</v>
      </c>
      <c r="J15" s="14">
        <f>'Monthly Demand'!M110</f>
        <v>3367078.75</v>
      </c>
      <c r="K15" s="14">
        <f>'Monthly Demand'!M122</f>
        <v>4138842.5</v>
      </c>
      <c r="L15" s="14">
        <f>'Monthly Demand'!M134</f>
        <v>5425496.25</v>
      </c>
      <c r="N15" s="8">
        <f t="shared" si="0"/>
        <v>3353315.4772727271</v>
      </c>
      <c r="O15" s="8"/>
      <c r="P15" s="8">
        <f t="shared" si="1"/>
        <v>0.9240671355175103</v>
      </c>
      <c r="Q15" s="9">
        <f t="shared" si="2"/>
        <v>5778641.1248597419</v>
      </c>
    </row>
    <row r="16" spans="1:17" x14ac:dyDescent="0.3">
      <c r="A16" s="2" t="s">
        <v>52</v>
      </c>
      <c r="B16" s="10">
        <f>SUM(B4:B15)</f>
        <v>29998587</v>
      </c>
      <c r="C16" s="10">
        <f t="shared" ref="C16:L16" si="3">SUM(C4:C15)</f>
        <v>36765940</v>
      </c>
      <c r="D16" s="10">
        <f t="shared" si="3"/>
        <v>35255498</v>
      </c>
      <c r="E16" s="10">
        <f t="shared" si="3"/>
        <v>36362714</v>
      </c>
      <c r="F16" s="10">
        <f t="shared" si="3"/>
        <v>34987612</v>
      </c>
      <c r="G16" s="10">
        <f t="shared" si="3"/>
        <v>41011391</v>
      </c>
      <c r="H16" s="10">
        <f t="shared" si="3"/>
        <v>48498355</v>
      </c>
      <c r="I16" s="10">
        <f t="shared" si="3"/>
        <v>46032031.25</v>
      </c>
      <c r="J16" s="10">
        <f t="shared" si="3"/>
        <v>44242028.75</v>
      </c>
      <c r="K16" s="10">
        <f>SUM(K4:K15)</f>
        <v>52860927.5</v>
      </c>
      <c r="L16" s="10">
        <f t="shared" si="3"/>
        <v>72995180</v>
      </c>
      <c r="N16" s="11">
        <f t="shared" si="0"/>
        <v>43546387.68181818</v>
      </c>
      <c r="Q16" s="66">
        <f>SUM(Q4:Q15)</f>
        <v>75041834.984729737</v>
      </c>
    </row>
    <row r="17" spans="1:17" x14ac:dyDescent="0.3">
      <c r="A17" s="2" t="s">
        <v>53</v>
      </c>
      <c r="B17" s="10">
        <f>AVERAGE(B4:B15)</f>
        <v>2499882.25</v>
      </c>
      <c r="C17" s="10">
        <f t="shared" ref="C17:L17" si="4">AVERAGE(C4:C15)</f>
        <v>3063828.3333333335</v>
      </c>
      <c r="D17" s="10">
        <f t="shared" si="4"/>
        <v>2937958.1666666665</v>
      </c>
      <c r="E17" s="10">
        <f t="shared" si="4"/>
        <v>3030226.1666666665</v>
      </c>
      <c r="F17" s="10">
        <f t="shared" si="4"/>
        <v>2915634.3333333335</v>
      </c>
      <c r="G17" s="10">
        <f t="shared" si="4"/>
        <v>3417615.9166666665</v>
      </c>
      <c r="H17" s="10">
        <f t="shared" si="4"/>
        <v>4041529.5833333335</v>
      </c>
      <c r="I17" s="10">
        <f t="shared" si="4"/>
        <v>3836002.6041666665</v>
      </c>
      <c r="J17" s="10">
        <f t="shared" si="4"/>
        <v>3686835.7291666665</v>
      </c>
      <c r="K17" s="10">
        <f t="shared" si="4"/>
        <v>4405077.291666667</v>
      </c>
      <c r="L17" s="10">
        <f t="shared" si="4"/>
        <v>6082931.666666667</v>
      </c>
      <c r="N17" s="11">
        <f t="shared" si="0"/>
        <v>3628865.6401515151</v>
      </c>
      <c r="Q17" s="66">
        <f>AVERAGE(Q4:Q15)</f>
        <v>6253486.2487274781</v>
      </c>
    </row>
    <row r="18" spans="1:17" x14ac:dyDescent="0.3">
      <c r="A18" s="2" t="s">
        <v>54</v>
      </c>
      <c r="B18" s="10">
        <f>_xlfn.STDEV.P(B4:B15)</f>
        <v>618330.6538438967</v>
      </c>
      <c r="C18" s="10">
        <f t="shared" ref="C18:L18" si="5">_xlfn.STDEV.P(C4:C15)</f>
        <v>761546.02055537142</v>
      </c>
      <c r="D18" s="10">
        <f t="shared" si="5"/>
        <v>669485.58764569799</v>
      </c>
      <c r="E18" s="10">
        <f t="shared" si="5"/>
        <v>731961.97948491306</v>
      </c>
      <c r="F18" s="10">
        <f t="shared" si="5"/>
        <v>685805.29782576696</v>
      </c>
      <c r="G18" s="10">
        <f t="shared" si="5"/>
        <v>844665.36368043977</v>
      </c>
      <c r="H18" s="10">
        <f t="shared" si="5"/>
        <v>1020860.2682725044</v>
      </c>
      <c r="I18" s="10">
        <f t="shared" si="5"/>
        <v>914745.62927543151</v>
      </c>
      <c r="J18" s="10">
        <f t="shared" si="5"/>
        <v>873990.53273894638</v>
      </c>
      <c r="K18" s="10">
        <f t="shared" si="5"/>
        <v>1118993.8994067812</v>
      </c>
      <c r="L18" s="10">
        <f t="shared" si="5"/>
        <v>1602964.6558741904</v>
      </c>
      <c r="N18" s="11">
        <f t="shared" si="0"/>
        <v>894849.98987308552</v>
      </c>
      <c r="Q18" s="66">
        <f>_xlfn.STDEV.P(Q4:Q15)</f>
        <v>1519860.0181927665</v>
      </c>
    </row>
    <row r="20" spans="1:17" x14ac:dyDescent="0.3">
      <c r="A20" s="3" t="s">
        <v>25</v>
      </c>
      <c r="B20" s="3" t="s">
        <v>55</v>
      </c>
      <c r="C20" s="3" t="s">
        <v>56</v>
      </c>
    </row>
    <row r="21" spans="1:17" x14ac:dyDescent="0.3">
      <c r="A21" s="2" t="s">
        <v>32</v>
      </c>
      <c r="B21" s="11">
        <f>B16</f>
        <v>29998587</v>
      </c>
      <c r="C21" s="8">
        <f>'Exp Smooth with Trend(VW)'!F12</f>
        <v>1.5475723761214645E-4</v>
      </c>
    </row>
    <row r="22" spans="1:17" x14ac:dyDescent="0.3">
      <c r="A22" s="2" t="s">
        <v>33</v>
      </c>
      <c r="B22" s="11">
        <f>C16</f>
        <v>36765940</v>
      </c>
      <c r="C22" s="8">
        <f>'Exp Smooth with Trend(VW)'!F13</f>
        <v>31003491.963363126</v>
      </c>
    </row>
    <row r="23" spans="1:17" x14ac:dyDescent="0.3">
      <c r="A23" s="2" t="s">
        <v>34</v>
      </c>
      <c r="B23" s="11">
        <f>D16</f>
        <v>35255498</v>
      </c>
      <c r="C23" s="8">
        <f>'Exp Smooth with Trend(VW)'!F14</f>
        <v>37963877.809621133</v>
      </c>
    </row>
    <row r="24" spans="1:17" x14ac:dyDescent="0.3">
      <c r="A24" s="2" t="s">
        <v>95</v>
      </c>
      <c r="B24" s="11">
        <f>E16</f>
        <v>36362714</v>
      </c>
      <c r="C24" s="8">
        <f>'Exp Smooth with Trend(VW)'!F15</f>
        <v>36362709.392640889</v>
      </c>
    </row>
    <row r="25" spans="1:17" x14ac:dyDescent="0.3">
      <c r="A25" s="2" t="s">
        <v>36</v>
      </c>
      <c r="B25" s="11">
        <f>F16</f>
        <v>34987612</v>
      </c>
      <c r="C25" s="8">
        <f>'Exp Smooth with Trend(VW)'!F16</f>
        <v>37469925.546980098</v>
      </c>
    </row>
    <row r="26" spans="1:17" x14ac:dyDescent="0.3">
      <c r="A26" s="2" t="s">
        <v>37</v>
      </c>
      <c r="B26" s="11">
        <f>G16</f>
        <v>41011391</v>
      </c>
      <c r="C26" s="8">
        <f>'Exp Smooth with Trend(VW)'!F17</f>
        <v>36011669.990326412</v>
      </c>
    </row>
    <row r="27" spans="1:17" x14ac:dyDescent="0.3">
      <c r="A27" s="2" t="s">
        <v>31</v>
      </c>
      <c r="B27" s="11">
        <f>H16</f>
        <v>48498355</v>
      </c>
      <c r="C27" s="8">
        <f>'Exp Smooth with Trend(VW)'!F18</f>
        <v>42202931.694006726</v>
      </c>
    </row>
    <row r="28" spans="1:17" x14ac:dyDescent="0.3">
      <c r="A28" s="2" t="s">
        <v>30</v>
      </c>
      <c r="B28" s="11">
        <f>I16</f>
        <v>46032031.25</v>
      </c>
      <c r="C28" s="8">
        <f>'Exp Smooth with Trend(VW)'!F19</f>
        <v>49900782.364294879</v>
      </c>
    </row>
    <row r="29" spans="1:17" x14ac:dyDescent="0.3">
      <c r="A29" s="2" t="s">
        <v>29</v>
      </c>
      <c r="B29" s="11">
        <f>J16</f>
        <v>44242028.75</v>
      </c>
      <c r="C29" s="8">
        <f>'Exp Smooth with Trend(VW)'!F20</f>
        <v>47304861.603734761</v>
      </c>
    </row>
    <row r="30" spans="1:17" x14ac:dyDescent="0.3">
      <c r="A30" s="2" t="s">
        <v>28</v>
      </c>
      <c r="B30" s="11">
        <f>K16</f>
        <v>52860927.5</v>
      </c>
      <c r="C30" s="8">
        <f>'Exp Smooth with Trend(VW)'!F21</f>
        <v>45412259.073398694</v>
      </c>
    </row>
    <row r="31" spans="1:17" x14ac:dyDescent="0.3">
      <c r="A31" s="2" t="s">
        <v>27</v>
      </c>
      <c r="B31" s="11">
        <f>L16</f>
        <v>72995180</v>
      </c>
      <c r="C31" s="8">
        <f>'Exp Smooth with Trend(VW)'!F22</f>
        <v>54280676.371431991</v>
      </c>
    </row>
    <row r="32" spans="1:17" x14ac:dyDescent="0.3">
      <c r="A32" s="2" t="s">
        <v>96</v>
      </c>
      <c r="B32" s="12"/>
      <c r="C32" s="13">
        <f>'Exp Smooth with Trend(VW)'!F23</f>
        <v>75041834.984729737</v>
      </c>
      <c r="D32" s="10"/>
    </row>
    <row r="37" spans="13:20" ht="14.4" customHeight="1" x14ac:dyDescent="0.3">
      <c r="M37" s="70"/>
      <c r="N37" s="70"/>
      <c r="O37" s="70"/>
      <c r="P37" s="70"/>
      <c r="Q37" s="70"/>
      <c r="R37" s="70"/>
      <c r="S37" s="70"/>
      <c r="T37" s="70"/>
    </row>
    <row r="38" spans="13:20" x14ac:dyDescent="0.3">
      <c r="M38" s="70"/>
      <c r="N38" s="70"/>
      <c r="O38" s="70"/>
      <c r="P38" s="70"/>
      <c r="Q38" s="70"/>
      <c r="R38" s="70"/>
      <c r="S38" s="70"/>
      <c r="T38" s="70"/>
    </row>
    <row r="39" spans="13:20" x14ac:dyDescent="0.3">
      <c r="M39" s="70"/>
      <c r="N39" s="70"/>
      <c r="O39" s="70"/>
      <c r="P39" s="70"/>
      <c r="Q39" s="70"/>
      <c r="R39" s="70"/>
      <c r="S39" s="70"/>
      <c r="T39" s="70"/>
    </row>
    <row r="40" spans="13:20" x14ac:dyDescent="0.3">
      <c r="M40" s="70"/>
      <c r="N40" s="70"/>
      <c r="O40" s="70"/>
      <c r="P40" s="70"/>
      <c r="Q40" s="70"/>
      <c r="R40" s="70"/>
      <c r="S40" s="70"/>
      <c r="T40" s="70"/>
    </row>
  </sheetData>
  <mergeCells count="2">
    <mergeCell ref="B2:M2"/>
    <mergeCell ref="M37:T40"/>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AA730-230E-49C5-875A-AA67D7F400C1}">
  <dimension ref="A1:O28"/>
  <sheetViews>
    <sheetView zoomScaleNormal="100" workbookViewId="0">
      <selection activeCell="F12" sqref="F12:F23"/>
    </sheetView>
  </sheetViews>
  <sheetFormatPr defaultColWidth="9.109375" defaultRowHeight="14.4" x14ac:dyDescent="0.3"/>
  <cols>
    <col min="1" max="1" width="9.21875" bestFit="1" customWidth="1"/>
    <col min="2" max="2" width="12" bestFit="1" customWidth="1"/>
    <col min="4" max="4" width="12.88671875" customWidth="1"/>
    <col min="6" max="6" width="10.88671875" customWidth="1"/>
    <col min="8" max="8" width="9" bestFit="1" customWidth="1"/>
    <col min="9" max="9" width="11.21875" customWidth="1"/>
  </cols>
  <sheetData>
    <row r="1" spans="1:15" ht="19.8" x14ac:dyDescent="0.4">
      <c r="A1" s="15" t="s">
        <v>59</v>
      </c>
      <c r="B1" s="16"/>
      <c r="C1" s="16" t="s">
        <v>60</v>
      </c>
      <c r="D1" s="16"/>
      <c r="E1" s="16"/>
      <c r="F1" s="16"/>
      <c r="G1" s="16"/>
      <c r="H1" s="16"/>
      <c r="I1" s="16"/>
      <c r="J1" s="16"/>
    </row>
    <row r="2" spans="1:15" x14ac:dyDescent="0.3">
      <c r="A2" s="17"/>
      <c r="B2" s="17"/>
    </row>
    <row r="5" spans="1:15" ht="15" thickBot="1" x14ac:dyDescent="0.35">
      <c r="A5" t="s">
        <v>61</v>
      </c>
      <c r="B5" s="18">
        <v>1</v>
      </c>
      <c r="C5" s="19" t="str">
        <f>IF(OR(B5&lt;0,B5&gt;1),"Alpha should be between 0 and 1","")</f>
        <v/>
      </c>
    </row>
    <row r="6" spans="1:15" x14ac:dyDescent="0.3">
      <c r="A6" t="s">
        <v>62</v>
      </c>
      <c r="B6" s="18">
        <v>3.3498409882523422E-2</v>
      </c>
      <c r="C6" s="19" t="str">
        <f>IF(OR(B6&lt;0,B6&gt;1),"Beta should be between 0 and 1","")</f>
        <v/>
      </c>
      <c r="J6" s="20"/>
      <c r="L6" s="21"/>
      <c r="M6" s="22"/>
      <c r="N6" s="22"/>
      <c r="O6" s="23"/>
    </row>
    <row r="7" spans="1:15" x14ac:dyDescent="0.3">
      <c r="C7" s="19"/>
      <c r="J7" s="20"/>
      <c r="L7" s="24"/>
      <c r="M7" s="25"/>
      <c r="N7" s="25"/>
      <c r="O7" s="26"/>
    </row>
    <row r="8" spans="1:15" x14ac:dyDescent="0.3">
      <c r="C8" s="19"/>
      <c r="J8" s="20"/>
      <c r="L8" s="24"/>
      <c r="M8" s="25"/>
      <c r="N8" s="25"/>
      <c r="O8" s="26"/>
    </row>
    <row r="9" spans="1:15" x14ac:dyDescent="0.3">
      <c r="C9" s="19"/>
      <c r="J9" s="20"/>
      <c r="L9" s="24"/>
      <c r="M9" s="25"/>
      <c r="N9" s="25"/>
      <c r="O9" s="26"/>
    </row>
    <row r="10" spans="1:15" ht="15" thickBot="1" x14ac:dyDescent="0.35">
      <c r="A10" s="27" t="s">
        <v>63</v>
      </c>
      <c r="D10" s="28" t="s">
        <v>64</v>
      </c>
      <c r="E10" s="28"/>
      <c r="F10" s="28"/>
      <c r="J10" s="20"/>
      <c r="L10" s="29" t="s">
        <v>65</v>
      </c>
      <c r="M10" s="30"/>
      <c r="N10" s="30"/>
      <c r="O10" s="31"/>
    </row>
    <row r="11" spans="1:15" s="32" customFormat="1" ht="73.2" thickBot="1" x14ac:dyDescent="0.4">
      <c r="A11" s="32" t="s">
        <v>66</v>
      </c>
      <c r="B11" s="32" t="s">
        <v>55</v>
      </c>
      <c r="D11" s="33" t="s">
        <v>67</v>
      </c>
      <c r="E11" s="34" t="s">
        <v>68</v>
      </c>
      <c r="F11" s="34" t="s">
        <v>69</v>
      </c>
      <c r="G11" s="35" t="s">
        <v>70</v>
      </c>
      <c r="H11" s="35" t="s">
        <v>71</v>
      </c>
      <c r="I11" s="35" t="s">
        <v>72</v>
      </c>
      <c r="J11" s="36" t="s">
        <v>73</v>
      </c>
      <c r="L11" s="37" t="s">
        <v>74</v>
      </c>
      <c r="M11" s="38" t="s">
        <v>75</v>
      </c>
      <c r="N11" s="38" t="s">
        <v>76</v>
      </c>
      <c r="O11" s="39" t="s">
        <v>77</v>
      </c>
    </row>
    <row r="12" spans="1:15" x14ac:dyDescent="0.3">
      <c r="A12" t="s">
        <v>78</v>
      </c>
      <c r="B12" s="40">
        <f>'Seasonality(VW)'!B21</f>
        <v>29998587</v>
      </c>
      <c r="D12" s="41">
        <v>8.9860618201087381E-6</v>
      </c>
      <c r="E12" s="41">
        <v>1.4577117579203772E-4</v>
      </c>
      <c r="F12" s="42">
        <f>D12+E12</f>
        <v>1.5475723761214645E-4</v>
      </c>
      <c r="G12" s="30">
        <f t="shared" ref="G12:G22" si="0">B12-F12</f>
        <v>29998586.999845244</v>
      </c>
      <c r="H12" s="30">
        <f t="shared" ref="H12:H22" si="1">ABS(G12)</f>
        <v>29998586.999845244</v>
      </c>
      <c r="I12" s="30">
        <f t="shared" ref="I12:I22" si="2">G12^2</f>
        <v>899915221987284.13</v>
      </c>
      <c r="J12" s="43">
        <f t="shared" ref="J12:J22" si="3">H12/B12</f>
        <v>0.99999999999484124</v>
      </c>
      <c r="L12" s="44"/>
      <c r="M12" s="30"/>
      <c r="N12" s="30"/>
      <c r="O12" s="31"/>
    </row>
    <row r="13" spans="1:15" x14ac:dyDescent="0.3">
      <c r="A13" t="s">
        <v>79</v>
      </c>
      <c r="B13" s="45">
        <f>'Seasonality(VW)'!B22</f>
        <v>36765940</v>
      </c>
      <c r="D13" s="44">
        <f>$B$5*B12+(1-$B$5)*F12</f>
        <v>29998587</v>
      </c>
      <c r="E13" s="42">
        <f>$B$6*(D13-D12)+(1-$B$6)*E12</f>
        <v>1004904.9633631257</v>
      </c>
      <c r="F13" s="42">
        <f>D13+E13</f>
        <v>31003491.963363126</v>
      </c>
      <c r="G13" s="30">
        <f t="shared" si="0"/>
        <v>5762448.0366368741</v>
      </c>
      <c r="H13" s="30">
        <f t="shared" si="1"/>
        <v>5762448.0366368741</v>
      </c>
      <c r="I13" s="30">
        <f t="shared" si="2"/>
        <v>33205807374940.164</v>
      </c>
      <c r="J13" s="43">
        <f t="shared" si="3"/>
        <v>0.15673332537225687</v>
      </c>
      <c r="L13" s="44">
        <f>L12+G13</f>
        <v>5762448.0366368741</v>
      </c>
      <c r="M13" s="30">
        <f>M12+H13</f>
        <v>5762448.0366368741</v>
      </c>
      <c r="N13" s="30">
        <f>SUM($H$11:H13)/COUNT($H$11:H13)</f>
        <v>17880517.518241059</v>
      </c>
      <c r="O13" s="31">
        <f>L13/N13</f>
        <v>0.3222752378815788</v>
      </c>
    </row>
    <row r="14" spans="1:15" x14ac:dyDescent="0.3">
      <c r="A14" t="s">
        <v>80</v>
      </c>
      <c r="B14" s="45">
        <f>'Seasonality(VW)'!B23</f>
        <v>35255498</v>
      </c>
      <c r="D14" s="44">
        <f t="shared" ref="D14:D23" si="4">$B$5*B13+(1-$B$5)*F13</f>
        <v>36765940</v>
      </c>
      <c r="E14" s="42">
        <f t="shared" ref="E14:E23" si="5">$B$6*(D14-D13)+(1-$B$6)*E13</f>
        <v>1197937.8096211301</v>
      </c>
      <c r="F14" s="42">
        <f t="shared" ref="F14:F23" si="6">D14+E14</f>
        <v>37963877.809621133</v>
      </c>
      <c r="G14" s="30">
        <f t="shared" si="0"/>
        <v>-2708379.8096211329</v>
      </c>
      <c r="H14" s="30">
        <f t="shared" si="1"/>
        <v>2708379.8096211329</v>
      </c>
      <c r="I14" s="30">
        <f t="shared" si="2"/>
        <v>7335321193163.4043</v>
      </c>
      <c r="J14" s="43">
        <f t="shared" si="3"/>
        <v>7.6821487803721653E-2</v>
      </c>
      <c r="L14" s="44">
        <f t="shared" ref="L14:M21" si="7">L13+G14</f>
        <v>3054068.2270157412</v>
      </c>
      <c r="M14" s="30">
        <f t="shared" si="7"/>
        <v>8470827.846258007</v>
      </c>
      <c r="N14" s="30">
        <f>SUM($H$11:H14)/COUNT($H$11:H14)</f>
        <v>12823138.282034418</v>
      </c>
      <c r="O14" s="31">
        <f t="shared" ref="O14:O21" si="8">L14/N14</f>
        <v>0.23816854812324514</v>
      </c>
    </row>
    <row r="15" spans="1:15" x14ac:dyDescent="0.3">
      <c r="A15" t="s">
        <v>81</v>
      </c>
      <c r="B15" s="45">
        <f>'Seasonality(VW)'!B24</f>
        <v>36362714</v>
      </c>
      <c r="D15" s="44">
        <f t="shared" si="4"/>
        <v>35255498</v>
      </c>
      <c r="E15" s="42">
        <f t="shared" si="5"/>
        <v>1107211.3926408908</v>
      </c>
      <c r="F15" s="42">
        <f t="shared" si="6"/>
        <v>36362709.392640889</v>
      </c>
      <c r="G15" s="30">
        <f t="shared" si="0"/>
        <v>4.6073591113090515</v>
      </c>
      <c r="H15" s="30">
        <f t="shared" si="1"/>
        <v>4.6073591113090515</v>
      </c>
      <c r="I15" s="30">
        <f t="shared" si="2"/>
        <v>21.227757980562533</v>
      </c>
      <c r="J15" s="43">
        <f t="shared" si="3"/>
        <v>1.2670558944827526E-7</v>
      </c>
      <c r="L15" s="44">
        <f t="shared" si="7"/>
        <v>3054072.8343748525</v>
      </c>
      <c r="M15" s="30">
        <f t="shared" si="7"/>
        <v>8470832.4536171183</v>
      </c>
      <c r="N15" s="30">
        <f>SUM($H$11:H15)/COUNT($H$11:H15)</f>
        <v>9617354.8633655906</v>
      </c>
      <c r="O15" s="31">
        <f t="shared" si="8"/>
        <v>0.31755850519859891</v>
      </c>
    </row>
    <row r="16" spans="1:15" x14ac:dyDescent="0.3">
      <c r="A16" t="s">
        <v>82</v>
      </c>
      <c r="B16" s="45">
        <f>'Seasonality(VW)'!B25</f>
        <v>34987612</v>
      </c>
      <c r="D16" s="44">
        <f t="shared" si="4"/>
        <v>36362714</v>
      </c>
      <c r="E16" s="42">
        <f t="shared" si="5"/>
        <v>1107211.5469800949</v>
      </c>
      <c r="F16" s="42">
        <f t="shared" si="6"/>
        <v>37469925.546980098</v>
      </c>
      <c r="G16" s="30">
        <f t="shared" si="0"/>
        <v>-2482313.5469800979</v>
      </c>
      <c r="H16" s="30">
        <f t="shared" si="1"/>
        <v>2482313.5469800979</v>
      </c>
      <c r="I16" s="30">
        <f t="shared" si="2"/>
        <v>6161880545520.915</v>
      </c>
      <c r="J16" s="43">
        <f t="shared" si="3"/>
        <v>7.0948355863215185E-2</v>
      </c>
      <c r="L16" s="44">
        <f t="shared" si="7"/>
        <v>571759.28739475459</v>
      </c>
      <c r="M16" s="30">
        <f t="shared" si="7"/>
        <v>10953146.000597216</v>
      </c>
      <c r="N16" s="30">
        <f>SUM($H$11:H16)/COUNT($H$11:H16)</f>
        <v>8190346.600088492</v>
      </c>
      <c r="O16" s="31">
        <f t="shared" si="8"/>
        <v>6.9808924495158367E-2</v>
      </c>
    </row>
    <row r="17" spans="1:15" x14ac:dyDescent="0.3">
      <c r="A17" t="s">
        <v>83</v>
      </c>
      <c r="B17" s="45">
        <f>'Seasonality(VW)'!B26</f>
        <v>41011391</v>
      </c>
      <c r="D17" s="44">
        <f t="shared" si="4"/>
        <v>34987612</v>
      </c>
      <c r="E17" s="42">
        <f t="shared" si="5"/>
        <v>1024057.990326415</v>
      </c>
      <c r="F17" s="42">
        <f t="shared" si="6"/>
        <v>36011669.990326412</v>
      </c>
      <c r="G17" s="30">
        <f t="shared" si="0"/>
        <v>4999721.009673588</v>
      </c>
      <c r="H17" s="30">
        <f t="shared" si="1"/>
        <v>4999721.009673588</v>
      </c>
      <c r="I17" s="30">
        <f t="shared" si="2"/>
        <v>24997210174571.48</v>
      </c>
      <c r="J17" s="43">
        <f t="shared" si="3"/>
        <v>0.12191054455269727</v>
      </c>
      <c r="L17" s="44">
        <f t="shared" si="7"/>
        <v>5571480.2970683426</v>
      </c>
      <c r="M17" s="30">
        <f t="shared" si="7"/>
        <v>15952867.010270804</v>
      </c>
      <c r="N17" s="30">
        <f>SUM($H$11:H17)/COUNT($H$11:H17)</f>
        <v>7658575.6683526747</v>
      </c>
      <c r="O17" s="31">
        <f t="shared" si="8"/>
        <v>0.72748256834377445</v>
      </c>
    </row>
    <row r="18" spans="1:15" x14ac:dyDescent="0.3">
      <c r="A18" t="s">
        <v>84</v>
      </c>
      <c r="B18" s="45">
        <f>'Seasonality(VW)'!B27</f>
        <v>48498355</v>
      </c>
      <c r="D18" s="44">
        <f t="shared" si="4"/>
        <v>41011391</v>
      </c>
      <c r="E18" s="42">
        <f t="shared" si="5"/>
        <v>1191540.6940067247</v>
      </c>
      <c r="F18" s="42">
        <f t="shared" si="6"/>
        <v>42202931.694006726</v>
      </c>
      <c r="G18" s="30">
        <f t="shared" si="0"/>
        <v>6295423.3059932739</v>
      </c>
      <c r="H18" s="30">
        <f t="shared" si="1"/>
        <v>6295423.3059932739</v>
      </c>
      <c r="I18" s="30">
        <f t="shared" si="2"/>
        <v>39632354601643.281</v>
      </c>
      <c r="J18" s="43">
        <f t="shared" si="3"/>
        <v>0.12980694512202062</v>
      </c>
      <c r="L18" s="44">
        <f t="shared" si="7"/>
        <v>11866903.603061616</v>
      </c>
      <c r="M18" s="30">
        <f t="shared" si="7"/>
        <v>22248290.316264078</v>
      </c>
      <c r="N18" s="30">
        <f>SUM($H$11:H18)/COUNT($H$11:H18)</f>
        <v>7463839.6165870456</v>
      </c>
      <c r="O18" s="31">
        <f t="shared" si="8"/>
        <v>1.5899194265495136</v>
      </c>
    </row>
    <row r="19" spans="1:15" x14ac:dyDescent="0.3">
      <c r="A19" t="s">
        <v>85</v>
      </c>
      <c r="B19" s="45">
        <f>'Seasonality(VW)'!B28</f>
        <v>46032031.25</v>
      </c>
      <c r="D19" s="44">
        <f t="shared" si="4"/>
        <v>48498355</v>
      </c>
      <c r="E19" s="42">
        <f t="shared" si="5"/>
        <v>1402427.3642948782</v>
      </c>
      <c r="F19" s="42">
        <f t="shared" si="6"/>
        <v>49900782.364294879</v>
      </c>
      <c r="G19" s="30">
        <f t="shared" si="0"/>
        <v>-3868751.1142948791</v>
      </c>
      <c r="H19" s="30">
        <f t="shared" si="1"/>
        <v>3868751.1142948791</v>
      </c>
      <c r="I19" s="30">
        <f t="shared" si="2"/>
        <v>14967235184357.869</v>
      </c>
      <c r="J19" s="43">
        <f t="shared" si="3"/>
        <v>8.4044762076296145E-2</v>
      </c>
      <c r="L19" s="44">
        <f t="shared" si="7"/>
        <v>7998152.4887667373</v>
      </c>
      <c r="M19" s="30">
        <f t="shared" si="7"/>
        <v>26117041.430558957</v>
      </c>
      <c r="N19" s="30">
        <f>SUM($H$11:H19)/COUNT($H$11:H19)</f>
        <v>7014453.5538005251</v>
      </c>
      <c r="O19" s="31">
        <f t="shared" si="8"/>
        <v>1.1402388550186109</v>
      </c>
    </row>
    <row r="20" spans="1:15" x14ac:dyDescent="0.3">
      <c r="A20" t="s">
        <v>86</v>
      </c>
      <c r="B20" s="45">
        <f>'Seasonality(VW)'!B29</f>
        <v>44242028.75</v>
      </c>
      <c r="D20" s="44">
        <f t="shared" si="4"/>
        <v>46032031.25</v>
      </c>
      <c r="E20" s="42">
        <f t="shared" si="5"/>
        <v>1272830.3537347591</v>
      </c>
      <c r="F20" s="42">
        <f t="shared" si="6"/>
        <v>47304861.603734761</v>
      </c>
      <c r="G20" s="30">
        <f t="shared" si="0"/>
        <v>-3062832.8537347615</v>
      </c>
      <c r="H20" s="30">
        <f t="shared" si="1"/>
        <v>3062832.8537347615</v>
      </c>
      <c r="I20" s="30">
        <f t="shared" si="2"/>
        <v>9380945089917.0234</v>
      </c>
      <c r="J20" s="43">
        <f t="shared" si="3"/>
        <v>6.9229032670314911E-2</v>
      </c>
      <c r="L20" s="44">
        <f t="shared" si="7"/>
        <v>4935319.6350319758</v>
      </c>
      <c r="M20" s="30">
        <f t="shared" si="7"/>
        <v>29179874.284293719</v>
      </c>
      <c r="N20" s="30">
        <f>SUM($H$11:H20)/COUNT($H$11:H20)</f>
        <v>6575384.5871265512</v>
      </c>
      <c r="O20" s="31">
        <f t="shared" si="8"/>
        <v>0.7505750530082248</v>
      </c>
    </row>
    <row r="21" spans="1:15" x14ac:dyDescent="0.3">
      <c r="A21" t="s">
        <v>87</v>
      </c>
      <c r="B21" s="45">
        <f>'Seasonality(VW)'!B30</f>
        <v>52860927.5</v>
      </c>
      <c r="D21" s="44">
        <f t="shared" si="4"/>
        <v>44242028.75</v>
      </c>
      <c r="E21" s="42">
        <f t="shared" si="5"/>
        <v>1170230.3233986935</v>
      </c>
      <c r="F21" s="42">
        <f t="shared" si="6"/>
        <v>45412259.073398694</v>
      </c>
      <c r="G21" s="30">
        <f t="shared" si="0"/>
        <v>7448668.4266013056</v>
      </c>
      <c r="H21" s="30">
        <f t="shared" si="1"/>
        <v>7448668.4266013056</v>
      </c>
      <c r="I21" s="30">
        <f t="shared" si="2"/>
        <v>55482661329447.172</v>
      </c>
      <c r="J21" s="43">
        <f t="shared" si="3"/>
        <v>0.14091066462277466</v>
      </c>
      <c r="L21" s="44">
        <f t="shared" si="7"/>
        <v>12383988.061633281</v>
      </c>
      <c r="M21" s="30">
        <f t="shared" si="7"/>
        <v>36628542.710895024</v>
      </c>
      <c r="N21" s="30">
        <f>SUM($H$11:H21)/COUNT($H$11:H21)</f>
        <v>6662712.971074027</v>
      </c>
      <c r="O21" s="31">
        <f t="shared" si="8"/>
        <v>1.8587005196528805</v>
      </c>
    </row>
    <row r="22" spans="1:15" ht="15" thickBot="1" x14ac:dyDescent="0.35">
      <c r="A22" t="s">
        <v>88</v>
      </c>
      <c r="B22" s="46">
        <f>'Seasonality(VW)'!B31</f>
        <v>72995180</v>
      </c>
      <c r="D22" s="44">
        <f t="shared" si="4"/>
        <v>52860927.5</v>
      </c>
      <c r="E22" s="42">
        <f t="shared" si="5"/>
        <v>1419748.8714319947</v>
      </c>
      <c r="F22" s="47">
        <f t="shared" si="6"/>
        <v>54280676.371431991</v>
      </c>
      <c r="G22" s="30">
        <f t="shared" si="0"/>
        <v>18714503.628568009</v>
      </c>
      <c r="H22" s="30">
        <f t="shared" si="1"/>
        <v>18714503.628568009</v>
      </c>
      <c r="I22" s="30">
        <f t="shared" si="2"/>
        <v>350232646063685.19</v>
      </c>
      <c r="J22" s="31">
        <f t="shared" si="3"/>
        <v>0.25637999150859014</v>
      </c>
    </row>
    <row r="23" spans="1:15" ht="15" thickBot="1" x14ac:dyDescent="0.35">
      <c r="B23" s="48" t="s">
        <v>89</v>
      </c>
      <c r="C23" s="49"/>
      <c r="D23" s="49">
        <f t="shared" si="4"/>
        <v>72995180</v>
      </c>
      <c r="E23" s="49">
        <f t="shared" si="5"/>
        <v>2046654.9847297377</v>
      </c>
      <c r="F23" s="50">
        <f t="shared" si="6"/>
        <v>75041834.984729737</v>
      </c>
      <c r="G23" s="42"/>
      <c r="H23" s="30"/>
      <c r="I23" s="30"/>
      <c r="J23" s="31"/>
    </row>
    <row r="24" spans="1:15" x14ac:dyDescent="0.3">
      <c r="D24" s="51" t="s">
        <v>52</v>
      </c>
      <c r="E24" s="52"/>
      <c r="F24" s="52"/>
      <c r="G24" s="30">
        <f>SUM(G12:G22)</f>
        <v>61097078.690046534</v>
      </c>
      <c r="H24" s="30">
        <f>SUM(H12:H22)</f>
        <v>85341633.339308277</v>
      </c>
      <c r="I24" s="30">
        <f>SUM(I12:I22)</f>
        <v>1441311283544551.8</v>
      </c>
      <c r="J24" s="43">
        <f>SUM(J12:J22)</f>
        <v>2.1067852362923181</v>
      </c>
    </row>
    <row r="25" spans="1:15" x14ac:dyDescent="0.3">
      <c r="D25" s="53" t="s">
        <v>53</v>
      </c>
      <c r="E25" s="54"/>
      <c r="F25" s="54"/>
      <c r="G25" s="55">
        <f>AVERAGE(G12:G22)</f>
        <v>5554279.8809133209</v>
      </c>
      <c r="H25" s="55">
        <f>AVERAGE(H12:H22)</f>
        <v>7758330.3035734799</v>
      </c>
      <c r="I25" s="55">
        <f>AVERAGE(I12:I22)</f>
        <v>131028298504050.16</v>
      </c>
      <c r="J25" s="56">
        <f>AVERAGE(J12:J22)</f>
        <v>0.19152593057202891</v>
      </c>
    </row>
    <row r="26" spans="1:15" x14ac:dyDescent="0.3">
      <c r="D26" s="29"/>
      <c r="E26" s="57"/>
      <c r="F26" s="57"/>
      <c r="G26" s="58" t="s">
        <v>90</v>
      </c>
      <c r="H26" s="58" t="s">
        <v>91</v>
      </c>
      <c r="I26" s="58" t="s">
        <v>92</v>
      </c>
      <c r="J26" s="59" t="s">
        <v>93</v>
      </c>
    </row>
    <row r="27" spans="1:15" ht="15" thickBot="1" x14ac:dyDescent="0.35">
      <c r="D27" s="60"/>
      <c r="E27" s="61"/>
      <c r="F27" s="61"/>
      <c r="G27" s="62"/>
      <c r="H27" s="63" t="s">
        <v>94</v>
      </c>
      <c r="I27" s="62">
        <f>SQRT(I24/(COUNT(I12:I22)-2))</f>
        <v>12654868.556078205</v>
      </c>
      <c r="J27" s="64"/>
    </row>
    <row r="28" spans="1:15" x14ac:dyDescent="0.3">
      <c r="A28" s="28"/>
      <c r="B28" s="28"/>
      <c r="I28" t="str">
        <f>IF(COUNT(I12:I22)-2&lt;1,"Not enough data to compute the standard error","")</f>
        <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A1867-872E-45E4-B5D9-DEE29A04DBC7}">
  <dimension ref="A2:T40"/>
  <sheetViews>
    <sheetView tabSelected="1" topLeftCell="F1" workbookViewId="0">
      <selection activeCell="G45" sqref="G45"/>
    </sheetView>
  </sheetViews>
  <sheetFormatPr defaultRowHeight="14.4" x14ac:dyDescent="0.3"/>
  <cols>
    <col min="1" max="1" width="11.44140625" customWidth="1"/>
    <col min="2" max="2" width="13.5546875" customWidth="1"/>
    <col min="3" max="3" width="12" bestFit="1" customWidth="1"/>
    <col min="4" max="11" width="11.21875" bestFit="1" customWidth="1"/>
    <col min="12" max="12" width="12.21875" bestFit="1" customWidth="1"/>
    <col min="14" max="14" width="11.21875" bestFit="1" customWidth="1"/>
    <col min="17" max="17" width="13.88671875" bestFit="1" customWidth="1"/>
  </cols>
  <sheetData>
    <row r="2" spans="1:17" ht="15" customHeight="1" x14ac:dyDescent="0.3">
      <c r="B2" s="69" t="s">
        <v>98</v>
      </c>
      <c r="C2" s="69"/>
      <c r="D2" s="69"/>
      <c r="E2" s="69"/>
      <c r="F2" s="69"/>
      <c r="G2" s="69"/>
      <c r="H2" s="69"/>
      <c r="I2" s="69"/>
      <c r="J2" s="69"/>
      <c r="K2" s="69"/>
      <c r="L2" s="69"/>
      <c r="M2" s="69"/>
    </row>
    <row r="3" spans="1:17" ht="28.8" x14ac:dyDescent="0.3">
      <c r="A3" s="2"/>
      <c r="B3" s="2" t="s">
        <v>32</v>
      </c>
      <c r="C3" s="2" t="s">
        <v>33</v>
      </c>
      <c r="D3" s="2" t="s">
        <v>34</v>
      </c>
      <c r="E3" s="2" t="s">
        <v>35</v>
      </c>
      <c r="F3" s="2" t="s">
        <v>36</v>
      </c>
      <c r="G3" s="2" t="s">
        <v>37</v>
      </c>
      <c r="H3" s="2" t="s">
        <v>31</v>
      </c>
      <c r="I3" s="2" t="s">
        <v>30</v>
      </c>
      <c r="J3" s="2" t="s">
        <v>29</v>
      </c>
      <c r="K3" s="2" t="s">
        <v>28</v>
      </c>
      <c r="L3" s="2" t="s">
        <v>27</v>
      </c>
      <c r="M3" s="2"/>
      <c r="N3" s="5" t="s">
        <v>38</v>
      </c>
      <c r="O3" s="5" t="s">
        <v>39</v>
      </c>
      <c r="P3" s="5" t="s">
        <v>40</v>
      </c>
      <c r="Q3" s="5" t="s">
        <v>97</v>
      </c>
    </row>
    <row r="4" spans="1:17" x14ac:dyDescent="0.3">
      <c r="A4" s="2" t="s">
        <v>45</v>
      </c>
      <c r="B4" s="8">
        <f>'Monthly Demand'!$O$3</f>
        <v>2734821</v>
      </c>
      <c r="C4" s="8">
        <f>'Monthly Demand'!$O$15</f>
        <v>3579543</v>
      </c>
      <c r="D4" s="8">
        <f>'Monthly Demand'!$O$27</f>
        <v>3300312</v>
      </c>
      <c r="E4" s="8">
        <f>'Monthly Demand'!$O$39</f>
        <v>3420001</v>
      </c>
      <c r="F4" s="1">
        <f>'Monthly Demand'!$O$51</f>
        <v>3283021</v>
      </c>
      <c r="G4" s="8">
        <f>'Monthly Demand'!$O$63</f>
        <v>4114643</v>
      </c>
      <c r="H4" s="8">
        <f>'Monthly Demand'!$O$75</f>
        <v>4393893</v>
      </c>
      <c r="I4" s="14">
        <f>'Monthly Demand'!$O$87</f>
        <v>4402112.5</v>
      </c>
      <c r="J4" s="14">
        <f>'Monthly Demand'!$O$99</f>
        <v>4318906.25</v>
      </c>
      <c r="K4" s="14">
        <f>'Monthly Demand'!$O$111</f>
        <v>5202917.5</v>
      </c>
      <c r="L4" s="14">
        <f>'Monthly Demand'!$O$123</f>
        <v>6596962.5</v>
      </c>
      <c r="N4" s="8">
        <f>AVERAGE(B4:L4)</f>
        <v>4122466.6136363638</v>
      </c>
      <c r="O4" s="8">
        <f>AVERAGE(B4:L15)</f>
        <v>5601590.6306818184</v>
      </c>
      <c r="P4" s="8">
        <f>N4/$O$4</f>
        <v>0.73594571353647498</v>
      </c>
      <c r="Q4" s="9">
        <f>($C$32/12)*P4</f>
        <v>6111742.3718397319</v>
      </c>
    </row>
    <row r="5" spans="1:17" x14ac:dyDescent="0.3">
      <c r="A5" s="2" t="s">
        <v>46</v>
      </c>
      <c r="B5" s="8">
        <f>'Monthly Demand'!$O$4</f>
        <v>2298957</v>
      </c>
      <c r="C5" s="8">
        <f>'Monthly Demand'!$O$16</f>
        <v>2587337</v>
      </c>
      <c r="D5" s="8">
        <f>'Monthly Demand'!$O$28</f>
        <v>2800610</v>
      </c>
      <c r="E5" s="8">
        <f>'Monthly Demand'!$O$40</f>
        <v>2862516</v>
      </c>
      <c r="F5" s="8">
        <f>'Monthly Demand'!$O$52</f>
        <v>2667120</v>
      </c>
      <c r="G5" s="8">
        <f>'Monthly Demand'!$O$64</f>
        <v>2875214</v>
      </c>
      <c r="H5" s="8">
        <f>'Monthly Demand'!$O$76</f>
        <v>3573679</v>
      </c>
      <c r="I5" s="8">
        <f>'Monthly Demand'!$O$88</f>
        <v>3423353.75</v>
      </c>
      <c r="J5" s="14">
        <f>'Monthly Demand'!$O$100</f>
        <v>3417658.75</v>
      </c>
      <c r="K5" s="14">
        <f>'Monthly Demand'!$O$112</f>
        <v>3852076.25</v>
      </c>
      <c r="L5" s="14">
        <f>'Monthly Demand'!$O$124</f>
        <v>4714796.25</v>
      </c>
      <c r="N5" s="8">
        <f t="shared" ref="N5:N18" si="0">AVERAGE(B5:L5)</f>
        <v>3188483.4545454546</v>
      </c>
      <c r="O5" s="8"/>
      <c r="P5" s="8">
        <f t="shared" ref="P5:P15" si="1">N5/$O$4</f>
        <v>0.56921036626294064</v>
      </c>
      <c r="Q5" s="9">
        <f t="shared" ref="Q5:Q15" si="2">($C$32/12)*P5</f>
        <v>4727070.2852014201</v>
      </c>
    </row>
    <row r="6" spans="1:17" x14ac:dyDescent="0.3">
      <c r="A6" s="2" t="s">
        <v>47</v>
      </c>
      <c r="B6" s="8">
        <f>'Monthly Demand'!$O$5</f>
        <v>3105191</v>
      </c>
      <c r="C6" s="8">
        <f>'Monthly Demand'!$O$17</f>
        <v>3773674</v>
      </c>
      <c r="D6" s="8">
        <f>'Monthly Demand'!$O$29</f>
        <v>3719605</v>
      </c>
      <c r="E6" s="8">
        <f>'Monthly Demand'!$O$41</f>
        <v>3818016</v>
      </c>
      <c r="F6" s="8">
        <f>'Monthly Demand'!$O$53</f>
        <v>3700320</v>
      </c>
      <c r="G6" s="8">
        <f>'Monthly Demand'!$O$65</f>
        <v>4321941</v>
      </c>
      <c r="H6" s="8">
        <f>'Monthly Demand'!$O$77</f>
        <v>5105286</v>
      </c>
      <c r="I6" s="14">
        <f>'Monthly Demand'!$O$89</f>
        <v>4945901.25</v>
      </c>
      <c r="J6" s="14">
        <f>'Monthly Demand'!$O$101</f>
        <v>4615991.25</v>
      </c>
      <c r="K6" s="8">
        <f>'Monthly Demand'!$O$113</f>
        <v>5449185</v>
      </c>
      <c r="L6" s="8">
        <f>'Monthly Demand'!$O$125</f>
        <v>7101465</v>
      </c>
      <c r="N6" s="8">
        <f t="shared" si="0"/>
        <v>4514234.1363636367</v>
      </c>
      <c r="O6" s="8"/>
      <c r="P6" s="8">
        <f t="shared" si="1"/>
        <v>0.80588433428848583</v>
      </c>
      <c r="Q6" s="9">
        <f t="shared" si="2"/>
        <v>6692555.3639068557</v>
      </c>
    </row>
    <row r="7" spans="1:17" x14ac:dyDescent="0.3">
      <c r="A7" s="2" t="s">
        <v>48</v>
      </c>
      <c r="B7" s="8">
        <f>'Monthly Demand'!$O$6</f>
        <v>4046527</v>
      </c>
      <c r="C7" s="8">
        <f>'Monthly Demand'!$O$18</f>
        <v>4735394</v>
      </c>
      <c r="D7" s="8">
        <f>'Monthly Demand'!$O$30</f>
        <v>4657702</v>
      </c>
      <c r="E7" s="8">
        <f>'Monthly Demand'!$O$42</f>
        <v>5050843</v>
      </c>
      <c r="F7" s="8">
        <f>'Monthly Demand'!$O$54</f>
        <v>4639371</v>
      </c>
      <c r="G7" s="8">
        <f>'Monthly Demand'!$O$66</f>
        <v>5426255</v>
      </c>
      <c r="H7" s="8">
        <f>'Monthly Demand'!$O$78</f>
        <v>6754287</v>
      </c>
      <c r="I7" s="14">
        <f>'Monthly Demand'!$O$90</f>
        <v>6225501.25</v>
      </c>
      <c r="J7" s="14">
        <f>'Monthly Demand'!$O$102</f>
        <v>5820233.75</v>
      </c>
      <c r="K7" s="14">
        <f>'Monthly Demand'!$O$114</f>
        <v>7011208.75</v>
      </c>
      <c r="L7" s="8">
        <f>'Monthly Demand'!$O$126</f>
        <v>9634210</v>
      </c>
      <c r="N7" s="8">
        <f t="shared" si="0"/>
        <v>5818321.1590909092</v>
      </c>
      <c r="O7" s="8"/>
      <c r="P7" s="8">
        <f t="shared" si="1"/>
        <v>1.0386908902664154</v>
      </c>
      <c r="Q7" s="9">
        <f t="shared" si="2"/>
        <v>8625923.0925876629</v>
      </c>
    </row>
    <row r="8" spans="1:17" x14ac:dyDescent="0.3">
      <c r="A8" s="2" t="s">
        <v>49</v>
      </c>
      <c r="B8" s="8">
        <f>'Monthly Demand'!$O$7</f>
        <v>5962096</v>
      </c>
      <c r="C8" s="8">
        <f>'Monthly Demand'!$O$19</f>
        <v>7212700</v>
      </c>
      <c r="D8" s="8">
        <f>'Monthly Demand'!$O$31</f>
        <v>6800273</v>
      </c>
      <c r="E8" s="8">
        <f>'Monthly Demand'!$O$43</f>
        <v>7312299</v>
      </c>
      <c r="F8" s="8">
        <f>'Monthly Demand'!$O$55</f>
        <v>6789853</v>
      </c>
      <c r="G8" s="8">
        <f>'Monthly Demand'!$O$67</f>
        <v>7989219</v>
      </c>
      <c r="H8" s="8">
        <f>'Monthly Demand'!$O$79</f>
        <v>9711513</v>
      </c>
      <c r="I8" s="14">
        <f>'Monthly Demand'!$O$91</f>
        <v>9057438.75</v>
      </c>
      <c r="J8" s="14">
        <f>'Monthly Demand'!$O$103</f>
        <v>8667197.5</v>
      </c>
      <c r="K8" s="8">
        <f>'Monthly Demand'!$O$115</f>
        <v>10421355</v>
      </c>
      <c r="L8" s="8">
        <f>'Monthly Demand'!$O$127</f>
        <v>13085723.75</v>
      </c>
      <c r="N8" s="8">
        <f t="shared" si="0"/>
        <v>8455424.3636363633</v>
      </c>
      <c r="O8" s="8"/>
      <c r="P8" s="8">
        <f t="shared" si="1"/>
        <v>1.509468456570733</v>
      </c>
      <c r="Q8" s="9">
        <f t="shared" si="2"/>
        <v>12535547.330858443</v>
      </c>
    </row>
    <row r="9" spans="1:17" x14ac:dyDescent="0.3">
      <c r="A9" s="2" t="s">
        <v>50</v>
      </c>
      <c r="B9" s="8">
        <f>'Monthly Demand'!$O$8</f>
        <v>4162482</v>
      </c>
      <c r="C9" s="8">
        <f>'Monthly Demand'!$O$20</f>
        <v>5025946</v>
      </c>
      <c r="D9" s="8">
        <f>'Monthly Demand'!$O$32</f>
        <v>5092116</v>
      </c>
      <c r="E9" s="8">
        <f>'Monthly Demand'!$O$44</f>
        <v>5060055</v>
      </c>
      <c r="F9" s="8">
        <f>'Monthly Demand'!$O$56</f>
        <v>4733086</v>
      </c>
      <c r="G9" s="8">
        <f>'Monthly Demand'!$O$68</f>
        <v>5730411</v>
      </c>
      <c r="H9" s="8">
        <f>'Monthly Demand'!$O$80</f>
        <v>6662990</v>
      </c>
      <c r="I9" s="8">
        <f>'Monthly Demand'!$O$92</f>
        <v>6428760</v>
      </c>
      <c r="J9" s="8">
        <f>'Monthly Demand'!$O$104</f>
        <v>6264890</v>
      </c>
      <c r="K9" s="14">
        <f>'Monthly Demand'!$O$116</f>
        <v>7435627.5</v>
      </c>
      <c r="L9" s="8">
        <f>'Monthly Demand'!$O$128</f>
        <v>9858090</v>
      </c>
      <c r="N9" s="8">
        <f t="shared" si="0"/>
        <v>6041313.9545454541</v>
      </c>
      <c r="O9" s="8"/>
      <c r="P9" s="8">
        <f t="shared" si="1"/>
        <v>1.0784997249629635</v>
      </c>
      <c r="Q9" s="9">
        <f t="shared" si="2"/>
        <v>8956519.9522654098</v>
      </c>
    </row>
    <row r="10" spans="1:17" x14ac:dyDescent="0.3">
      <c r="A10" s="2" t="s">
        <v>51</v>
      </c>
      <c r="B10" s="8">
        <f>'Monthly Demand'!$O$9</f>
        <v>4840410</v>
      </c>
      <c r="C10" s="8">
        <f>'Monthly Demand'!$O$21</f>
        <v>6015749</v>
      </c>
      <c r="D10" s="8">
        <f>'Monthly Demand'!$O$33</f>
        <v>5726428</v>
      </c>
      <c r="E10" s="8">
        <f>'Monthly Demand'!$O$45</f>
        <v>5719951</v>
      </c>
      <c r="F10" s="8">
        <f>'Monthly Demand'!$O$57</f>
        <v>5628555</v>
      </c>
      <c r="G10" s="8">
        <f>'Monthly Demand'!$O$69</f>
        <v>6670469</v>
      </c>
      <c r="H10" s="8">
        <f>'Monthly Demand'!$O$81</f>
        <v>7859564</v>
      </c>
      <c r="I10" s="8">
        <f>'Monthly Demand'!$O$93</f>
        <v>7524520</v>
      </c>
      <c r="J10" s="14">
        <f>'Monthly Demand'!$O$105</f>
        <v>7072543.75</v>
      </c>
      <c r="K10" s="14">
        <f>'Monthly Demand'!$O$117</f>
        <v>8782737.5</v>
      </c>
      <c r="L10" s="8">
        <f>'Monthly Demand'!$O$129</f>
        <v>11724085</v>
      </c>
      <c r="N10" s="8">
        <f t="shared" si="0"/>
        <v>7051364.75</v>
      </c>
      <c r="O10" s="8"/>
      <c r="P10" s="8">
        <f t="shared" si="1"/>
        <v>1.2588147215502103</v>
      </c>
      <c r="Q10" s="9">
        <f t="shared" si="2"/>
        <v>10453965.734814687</v>
      </c>
    </row>
    <row r="11" spans="1:17" x14ac:dyDescent="0.3">
      <c r="A11" s="2" t="s">
        <v>41</v>
      </c>
      <c r="B11" s="8">
        <f>'Monthly Demand'!$O$10</f>
        <v>4400549</v>
      </c>
      <c r="C11" s="8">
        <f>'Monthly Demand'!$O$22</f>
        <v>5348816</v>
      </c>
      <c r="D11" s="8">
        <f>'Monthly Demand'!$O$34</f>
        <v>5219283</v>
      </c>
      <c r="E11" s="8">
        <f>'Monthly Demand'!$O$46</f>
        <v>5330643</v>
      </c>
      <c r="F11" s="8">
        <f>'Monthly Demand'!$O$58</f>
        <v>5049391</v>
      </c>
      <c r="G11" s="8">
        <f>'Monthly Demand'!$O$70</f>
        <v>5847931</v>
      </c>
      <c r="H11" s="8">
        <f>'Monthly Demand'!$O$82</f>
        <v>7057674</v>
      </c>
      <c r="I11" s="14">
        <f>'Monthly Demand'!$O$94</f>
        <v>6638612.5</v>
      </c>
      <c r="J11" s="14">
        <f>'Monthly Demand'!$O$106</f>
        <v>6394492.5</v>
      </c>
      <c r="K11" s="14">
        <f>'Monthly Demand'!$O$118</f>
        <v>7583222.5</v>
      </c>
      <c r="L11" s="8">
        <f>'Monthly Demand'!$O$130</f>
        <v>11981515</v>
      </c>
      <c r="N11" s="8">
        <f t="shared" si="0"/>
        <v>6441102.6818181816</v>
      </c>
      <c r="O11" s="8"/>
      <c r="P11" s="8">
        <f t="shared" si="1"/>
        <v>1.1498702969363863</v>
      </c>
      <c r="Q11" s="9">
        <f t="shared" si="2"/>
        <v>9549224.7412318662</v>
      </c>
    </row>
    <row r="12" spans="1:17" x14ac:dyDescent="0.3">
      <c r="A12" s="2" t="s">
        <v>42</v>
      </c>
      <c r="B12" s="8">
        <f>'Monthly Demand'!$O$11</f>
        <v>3656224</v>
      </c>
      <c r="C12" s="8">
        <f>'Monthly Demand'!$O$23</f>
        <v>4623101</v>
      </c>
      <c r="D12" s="8">
        <f>'Monthly Demand'!$O$35</f>
        <v>4291405</v>
      </c>
      <c r="E12" s="8">
        <f>'Monthly Demand'!$O$47</f>
        <v>4381619</v>
      </c>
      <c r="F12" s="8">
        <f>'Monthly Demand'!$O$59</f>
        <v>4386791</v>
      </c>
      <c r="G12" s="8">
        <f>'Monthly Demand'!$O$71</f>
        <v>5205169</v>
      </c>
      <c r="H12" s="8">
        <f>'Monthly Demand'!$O$83</f>
        <v>5849426</v>
      </c>
      <c r="I12" s="14">
        <f>'Monthly Demand'!$O$95</f>
        <v>5599997.5</v>
      </c>
      <c r="J12" s="8">
        <f>'Monthly Demand'!$O$107</f>
        <v>5608440</v>
      </c>
      <c r="K12" s="14">
        <f>'Monthly Demand'!$O$119</f>
        <v>6764773.75</v>
      </c>
      <c r="L12" s="14">
        <f>'Monthly Demand'!$O$131</f>
        <v>8670258.75</v>
      </c>
      <c r="N12" s="8">
        <f t="shared" si="0"/>
        <v>5367018.6363636367</v>
      </c>
      <c r="O12" s="8"/>
      <c r="P12" s="8">
        <f t="shared" si="1"/>
        <v>0.95812403836986038</v>
      </c>
      <c r="Q12" s="9">
        <f t="shared" si="2"/>
        <v>7956846.782412909</v>
      </c>
    </row>
    <row r="13" spans="1:17" x14ac:dyDescent="0.3">
      <c r="A13" s="2" t="s">
        <v>58</v>
      </c>
      <c r="B13" s="8">
        <f>'Monthly Demand'!$O$12</f>
        <v>3924847</v>
      </c>
      <c r="C13" s="8">
        <f>'Monthly Demand'!$O$24</f>
        <v>4656189</v>
      </c>
      <c r="D13" s="8">
        <f>'Monthly Demand'!$O$36</f>
        <v>4545923</v>
      </c>
      <c r="E13" s="8">
        <f>'Monthly Demand'!$O$48</f>
        <v>4706555</v>
      </c>
      <c r="F13" s="8">
        <f>'Monthly Demand'!$O$60</f>
        <v>4727416</v>
      </c>
      <c r="G13" s="8">
        <f>'Monthly Demand'!$O$72</f>
        <v>5351595</v>
      </c>
      <c r="H13" s="8">
        <f>'Monthly Demand'!$O$84</f>
        <v>5819305</v>
      </c>
      <c r="I13" s="14">
        <f>'Monthly Demand'!$O$96</f>
        <v>6039027.5</v>
      </c>
      <c r="J13" s="14">
        <f>'Monthly Demand'!$O$108</f>
        <v>5668963.75</v>
      </c>
      <c r="K13" s="8">
        <f>'Monthly Demand'!$O$120</f>
        <v>6784830</v>
      </c>
      <c r="L13" s="14">
        <f>'Monthly Demand'!$O$132</f>
        <v>9252507.5</v>
      </c>
      <c r="N13" s="8">
        <f t="shared" si="0"/>
        <v>5588832.6136363633</v>
      </c>
      <c r="O13" s="8"/>
      <c r="P13" s="8">
        <f t="shared" si="1"/>
        <v>0.99772242959427004</v>
      </c>
      <c r="Q13" s="9">
        <f t="shared" si="2"/>
        <v>8285695.9910589438</v>
      </c>
    </row>
    <row r="14" spans="1:17" x14ac:dyDescent="0.3">
      <c r="A14" s="2" t="s">
        <v>43</v>
      </c>
      <c r="B14" s="8">
        <f>'Monthly Demand'!$O$13</f>
        <v>3571475</v>
      </c>
      <c r="C14" s="8">
        <f>'Monthly Demand'!$O$25</f>
        <v>4422094</v>
      </c>
      <c r="D14" s="8">
        <f>'Monthly Demand'!$O$37</f>
        <v>4192822</v>
      </c>
      <c r="E14" s="8">
        <f>'Monthly Demand'!$O$49</f>
        <v>4483396</v>
      </c>
      <c r="F14" s="8">
        <f>'Monthly Demand'!$O$61</f>
        <v>4118187</v>
      </c>
      <c r="G14" s="8">
        <f>'Monthly Demand'!$O$73</f>
        <v>4760760</v>
      </c>
      <c r="H14" s="8">
        <f>'Monthly Demand'!$O$85</f>
        <v>6083630</v>
      </c>
      <c r="I14" s="14">
        <f>'Monthly Demand'!$O$97</f>
        <v>5691577.5</v>
      </c>
      <c r="J14" s="14">
        <f>'Monthly Demand'!$O$109</f>
        <v>5412936.25</v>
      </c>
      <c r="K14" s="14">
        <f>'Monthly Demand'!$O$121</f>
        <v>6514537.5</v>
      </c>
      <c r="L14" s="8">
        <f>'Monthly Demand'!$O$133</f>
        <v>10252670</v>
      </c>
      <c r="N14" s="8">
        <f t="shared" si="0"/>
        <v>5409462.2954545459</v>
      </c>
      <c r="O14" s="8"/>
      <c r="P14" s="8">
        <f t="shared" si="1"/>
        <v>0.96570111100677003</v>
      </c>
      <c r="Q14" s="9">
        <f t="shared" si="2"/>
        <v>8019771.4180724826</v>
      </c>
    </row>
    <row r="15" spans="1:17" x14ac:dyDescent="0.3">
      <c r="A15" s="2" t="s">
        <v>44</v>
      </c>
      <c r="B15" s="8">
        <f>'Monthly Demand'!$O$14</f>
        <v>3442859</v>
      </c>
      <c r="C15" s="8">
        <f>'Monthly Demand'!$O$26</f>
        <v>4661605</v>
      </c>
      <c r="D15" s="8">
        <f>'Monthly Demand'!$O$38</f>
        <v>4196608</v>
      </c>
      <c r="E15" s="8">
        <f>'Monthly Demand'!$O$50</f>
        <v>4185420</v>
      </c>
      <c r="F15" s="8">
        <f>'Monthly Demand'!$O$62</f>
        <v>4145726</v>
      </c>
      <c r="G15" s="8">
        <f>'Monthly Demand'!$O$74</f>
        <v>4952912</v>
      </c>
      <c r="H15" s="8">
        <f>'Monthly Demand'!$O$86</f>
        <v>6061107</v>
      </c>
      <c r="I15" s="8">
        <f>'Monthly Demand'!$O$98</f>
        <v>5540280</v>
      </c>
      <c r="J15" s="14">
        <f>'Monthly Demand'!$O$110</f>
        <v>5262423.75</v>
      </c>
      <c r="K15" s="14">
        <f>'Monthly Demand'!$O$122</f>
        <v>6507842.5</v>
      </c>
      <c r="L15" s="14">
        <f>'Monthly Demand'!$O$134</f>
        <v>8474908.75</v>
      </c>
      <c r="N15" s="8">
        <f t="shared" si="0"/>
        <v>5221062.9090909092</v>
      </c>
      <c r="O15" s="8"/>
      <c r="P15" s="8">
        <f t="shared" si="1"/>
        <v>0.93206791665448929</v>
      </c>
      <c r="Q15" s="9">
        <f t="shared" si="2"/>
        <v>7740460.8449659692</v>
      </c>
    </row>
    <row r="16" spans="1:17" x14ac:dyDescent="0.3">
      <c r="A16" s="2" t="s">
        <v>52</v>
      </c>
      <c r="B16" s="10">
        <f>SUM(B4:B15)</f>
        <v>46146438</v>
      </c>
      <c r="C16" s="10">
        <f t="shared" ref="C16:L16" si="3">SUM(C4:C15)</f>
        <v>56642148</v>
      </c>
      <c r="D16" s="10">
        <f t="shared" si="3"/>
        <v>54543087</v>
      </c>
      <c r="E16" s="10">
        <f t="shared" si="3"/>
        <v>56331314</v>
      </c>
      <c r="F16" s="10">
        <f t="shared" si="3"/>
        <v>53868837</v>
      </c>
      <c r="G16" s="10">
        <f t="shared" si="3"/>
        <v>63246519</v>
      </c>
      <c r="H16" s="10">
        <f t="shared" si="3"/>
        <v>74932354</v>
      </c>
      <c r="I16" s="10">
        <f t="shared" si="3"/>
        <v>71517082.5</v>
      </c>
      <c r="J16" s="10">
        <f t="shared" si="3"/>
        <v>68524677.5</v>
      </c>
      <c r="K16" s="10">
        <f>SUM(K4:K15)</f>
        <v>82310313.75</v>
      </c>
      <c r="L16" s="10">
        <f t="shared" si="3"/>
        <v>111347192.5</v>
      </c>
      <c r="N16" s="11">
        <f t="shared" si="0"/>
        <v>67219087.568181813</v>
      </c>
      <c r="Q16" s="65">
        <f>SUM(Q4:Q15)</f>
        <v>99655323.909216389</v>
      </c>
    </row>
    <row r="17" spans="1:17" x14ac:dyDescent="0.3">
      <c r="A17" s="2" t="s">
        <v>53</v>
      </c>
      <c r="B17" s="10">
        <f>AVERAGE(B4:B15)</f>
        <v>3845536.5</v>
      </c>
      <c r="C17" s="10">
        <f t="shared" ref="C17:L17" si="4">AVERAGE(C4:C15)</f>
        <v>4720179</v>
      </c>
      <c r="D17" s="10">
        <f t="shared" si="4"/>
        <v>4545257.25</v>
      </c>
      <c r="E17" s="10">
        <f t="shared" si="4"/>
        <v>4694276.166666667</v>
      </c>
      <c r="F17" s="10">
        <f t="shared" si="4"/>
        <v>4489069.75</v>
      </c>
      <c r="G17" s="10">
        <f t="shared" si="4"/>
        <v>5270543.25</v>
      </c>
      <c r="H17" s="10">
        <f t="shared" si="4"/>
        <v>6244362.833333333</v>
      </c>
      <c r="I17" s="10">
        <f t="shared" si="4"/>
        <v>5959756.875</v>
      </c>
      <c r="J17" s="10">
        <f t="shared" si="4"/>
        <v>5710389.791666667</v>
      </c>
      <c r="K17" s="10">
        <f t="shared" si="4"/>
        <v>6859192.8125</v>
      </c>
      <c r="L17" s="10">
        <f t="shared" si="4"/>
        <v>9278932.708333334</v>
      </c>
      <c r="N17" s="11">
        <f t="shared" si="0"/>
        <v>5601590.6306818184</v>
      </c>
      <c r="Q17" s="67">
        <f>AVERAGE(Q4:Q15)</f>
        <v>8304610.3257680321</v>
      </c>
    </row>
    <row r="18" spans="1:17" x14ac:dyDescent="0.3">
      <c r="A18" s="2" t="s">
        <v>54</v>
      </c>
      <c r="B18" s="10">
        <f>_xlfn.STDEV.P(B4:B15)</f>
        <v>929676.67714126105</v>
      </c>
      <c r="C18" s="10">
        <f t="shared" ref="C18:L18" si="5">_xlfn.STDEV.P(C4:C15)</f>
        <v>1126640.050030547</v>
      </c>
      <c r="D18" s="10">
        <f t="shared" si="5"/>
        <v>1034080.1892141574</v>
      </c>
      <c r="E18" s="10">
        <f t="shared" si="5"/>
        <v>1107557.8966290231</v>
      </c>
      <c r="F18" s="10">
        <f t="shared" si="5"/>
        <v>1029037.331975629</v>
      </c>
      <c r="G18" s="10">
        <f t="shared" si="5"/>
        <v>1233736.0817802651</v>
      </c>
      <c r="H18" s="10">
        <f t="shared" si="5"/>
        <v>1526900.5993452244</v>
      </c>
      <c r="I18" s="10">
        <f t="shared" si="5"/>
        <v>1386441.4071435977</v>
      </c>
      <c r="J18" s="10">
        <f t="shared" si="5"/>
        <v>1293493.9835923249</v>
      </c>
      <c r="K18" s="10">
        <f t="shared" si="5"/>
        <v>1615018.7685647632</v>
      </c>
      <c r="L18" s="10">
        <f t="shared" si="5"/>
        <v>2290696.7003786145</v>
      </c>
      <c r="N18" s="11">
        <f t="shared" si="0"/>
        <v>1324843.6077995824</v>
      </c>
      <c r="Q18" s="66">
        <f>_xlfn.STDEV.P(Q4:Q15)</f>
        <v>1943466.1602687694</v>
      </c>
    </row>
    <row r="20" spans="1:17" x14ac:dyDescent="0.3">
      <c r="A20" s="3" t="s">
        <v>25</v>
      </c>
      <c r="B20" s="3" t="s">
        <v>55</v>
      </c>
      <c r="C20" s="3" t="s">
        <v>56</v>
      </c>
    </row>
    <row r="21" spans="1:17" x14ac:dyDescent="0.3">
      <c r="A21" s="2" t="s">
        <v>32</v>
      </c>
      <c r="B21" s="11">
        <f>B16</f>
        <v>46146438</v>
      </c>
      <c r="C21" s="8">
        <f>'Exp Smooth with Trend(Factory)'!F12</f>
        <v>46146438.000000015</v>
      </c>
    </row>
    <row r="22" spans="1:17" x14ac:dyDescent="0.3">
      <c r="A22" s="2" t="s">
        <v>33</v>
      </c>
      <c r="B22" s="11">
        <f>C16</f>
        <v>56642148</v>
      </c>
      <c r="C22" s="8">
        <f>'Exp Smooth with Trend(Factory)'!F13</f>
        <v>46146438.000000075</v>
      </c>
    </row>
    <row r="23" spans="1:17" x14ac:dyDescent="0.3">
      <c r="A23" s="2" t="s">
        <v>34</v>
      </c>
      <c r="B23" s="11">
        <f>D16</f>
        <v>54543087</v>
      </c>
      <c r="C23" s="8">
        <f>'Exp Smooth with Trend(Factory)'!F14</f>
        <v>50393784.938653976</v>
      </c>
    </row>
    <row r="24" spans="1:17" x14ac:dyDescent="0.3">
      <c r="A24" s="2" t="s">
        <v>95</v>
      </c>
      <c r="B24" s="11">
        <f>E16</f>
        <v>56331314</v>
      </c>
      <c r="C24" s="8">
        <f>'Exp Smooth with Trend(Factory)'!F15</f>
        <v>54196575.438444667</v>
      </c>
    </row>
    <row r="25" spans="1:17" x14ac:dyDescent="0.3">
      <c r="A25" s="2" t="s">
        <v>36</v>
      </c>
      <c r="B25" s="11">
        <f>F16</f>
        <v>53868837</v>
      </c>
      <c r="C25" s="8">
        <f>'Exp Smooth with Trend(Factory)'!F16</f>
        <v>58023681.834000804</v>
      </c>
    </row>
    <row r="26" spans="1:17" x14ac:dyDescent="0.3">
      <c r="A26" s="2" t="s">
        <v>37</v>
      </c>
      <c r="B26" s="11">
        <f>G16</f>
        <v>63246519</v>
      </c>
      <c r="C26" s="8">
        <f>'Exp Smooth with Trend(Factory)'!F17</f>
        <v>59737490.97444991</v>
      </c>
    </row>
    <row r="27" spans="1:17" x14ac:dyDescent="0.3">
      <c r="A27" s="2" t="s">
        <v>31</v>
      </c>
      <c r="B27" s="11">
        <f>H16</f>
        <v>74932354</v>
      </c>
      <c r="C27" s="8">
        <f>'Exp Smooth with Trend(Factory)'!F18</f>
        <v>63711994.549587883</v>
      </c>
    </row>
    <row r="28" spans="1:17" x14ac:dyDescent="0.3">
      <c r="A28" s="2" t="s">
        <v>30</v>
      </c>
      <c r="B28" s="11">
        <f>I16</f>
        <v>71517082.5</v>
      </c>
      <c r="C28" s="8">
        <f>'Exp Smooth with Trend(Factory)'!F19</f>
        <v>71517085.063705549</v>
      </c>
    </row>
    <row r="29" spans="1:17" x14ac:dyDescent="0.3">
      <c r="A29" s="2" t="s">
        <v>29</v>
      </c>
      <c r="B29" s="11">
        <f>J16</f>
        <v>68524677.5</v>
      </c>
      <c r="C29" s="8">
        <f>'Exp Smooth with Trend(Factory)'!F20</f>
        <v>77051877.46839577</v>
      </c>
    </row>
    <row r="30" spans="1:17" x14ac:dyDescent="0.3">
      <c r="A30" s="2" t="s">
        <v>28</v>
      </c>
      <c r="B30" s="11">
        <f>K16</f>
        <v>82310313.75</v>
      </c>
      <c r="C30" s="8">
        <f>'Exp Smooth with Trend(Factory)'!F21</f>
        <v>79135929.405163199</v>
      </c>
    </row>
    <row r="31" spans="1:17" x14ac:dyDescent="0.3">
      <c r="A31" s="2" t="s">
        <v>27</v>
      </c>
      <c r="B31" s="11">
        <f>L16</f>
        <v>111347192.5</v>
      </c>
      <c r="C31" s="8">
        <f>'Exp Smooth with Trend(Factory)'!F22</f>
        <v>84229944.457306445</v>
      </c>
    </row>
    <row r="32" spans="1:17" x14ac:dyDescent="0.3">
      <c r="A32" s="2" t="s">
        <v>96</v>
      </c>
      <c r="B32" s="12"/>
      <c r="C32" s="13">
        <f>'Exp Smooth with Trend(Factory)'!F23</f>
        <v>99655323.909216389</v>
      </c>
      <c r="D32" s="10"/>
    </row>
    <row r="37" spans="13:20" ht="14.4" customHeight="1" x14ac:dyDescent="0.3">
      <c r="M37" s="70" t="s">
        <v>57</v>
      </c>
      <c r="N37" s="70"/>
      <c r="O37" s="70"/>
      <c r="P37" s="70"/>
      <c r="Q37" s="70"/>
      <c r="R37" s="70"/>
      <c r="S37" s="70"/>
      <c r="T37" s="70"/>
    </row>
    <row r="38" spans="13:20" x14ac:dyDescent="0.3">
      <c r="M38" s="70"/>
      <c r="N38" s="70"/>
      <c r="O38" s="70"/>
      <c r="P38" s="70"/>
      <c r="Q38" s="70"/>
      <c r="R38" s="70"/>
      <c r="S38" s="70"/>
      <c r="T38" s="70"/>
    </row>
    <row r="39" spans="13:20" x14ac:dyDescent="0.3">
      <c r="M39" s="70"/>
      <c r="N39" s="70"/>
      <c r="O39" s="70"/>
      <c r="P39" s="70"/>
      <c r="Q39" s="70"/>
      <c r="R39" s="70"/>
      <c r="S39" s="70"/>
      <c r="T39" s="70"/>
    </row>
    <row r="40" spans="13:20" x14ac:dyDescent="0.3">
      <c r="M40" s="70"/>
      <c r="N40" s="70"/>
      <c r="O40" s="70"/>
      <c r="P40" s="70"/>
      <c r="Q40" s="70"/>
      <c r="R40" s="70"/>
      <c r="S40" s="70"/>
      <c r="T40" s="70"/>
    </row>
  </sheetData>
  <mergeCells count="2">
    <mergeCell ref="B2:M2"/>
    <mergeCell ref="M37:T40"/>
  </mergeCells>
  <phoneticPr fontId="5"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6385E-ED16-496D-AC69-0CAD6C8372B6}">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2780C-C574-4D0F-B4E0-C9FF7CB0BDD3}">
  <dimension ref="A1:O28"/>
  <sheetViews>
    <sheetView topLeftCell="A9" zoomScaleNormal="100" workbookViewId="0">
      <selection activeCell="B12" sqref="B12"/>
    </sheetView>
  </sheetViews>
  <sheetFormatPr defaultColWidth="9.109375" defaultRowHeight="14.4" x14ac:dyDescent="0.3"/>
  <cols>
    <col min="1" max="1" width="9.21875" bestFit="1" customWidth="1"/>
    <col min="2" max="2" width="12" bestFit="1" customWidth="1"/>
    <col min="4" max="4" width="12.88671875" customWidth="1"/>
    <col min="6" max="6" width="10.88671875" customWidth="1"/>
    <col min="8" max="8" width="9" bestFit="1" customWidth="1"/>
    <col min="9" max="9" width="11.21875" customWidth="1"/>
  </cols>
  <sheetData>
    <row r="1" spans="1:15" ht="19.8" x14ac:dyDescent="0.4">
      <c r="A1" s="15" t="s">
        <v>59</v>
      </c>
      <c r="B1" s="16"/>
      <c r="C1" s="16" t="s">
        <v>60</v>
      </c>
      <c r="D1" s="16"/>
      <c r="E1" s="16"/>
      <c r="F1" s="16"/>
      <c r="G1" s="16"/>
      <c r="H1" s="16"/>
      <c r="I1" s="16"/>
      <c r="J1" s="16"/>
    </row>
    <row r="2" spans="1:15" x14ac:dyDescent="0.3">
      <c r="A2" s="17"/>
      <c r="B2" s="17"/>
    </row>
    <row r="5" spans="1:15" ht="15" thickBot="1" x14ac:dyDescent="0.35">
      <c r="A5" t="s">
        <v>61</v>
      </c>
      <c r="B5" s="18">
        <v>0.20233728536010753</v>
      </c>
      <c r="C5" s="19" t="str">
        <f>IF(OR(B5&lt;0,B5&gt;1),"Alpha should be between 0 and 1","")</f>
        <v/>
      </c>
    </row>
    <row r="6" spans="1:15" x14ac:dyDescent="0.3">
      <c r="A6" t="s">
        <v>62</v>
      </c>
      <c r="B6" s="18">
        <v>1</v>
      </c>
      <c r="C6" s="19" t="str">
        <f>IF(OR(B6&lt;0,B6&gt;1),"Beta should be between 0 and 1","")</f>
        <v/>
      </c>
      <c r="J6" s="20"/>
      <c r="L6" s="21"/>
      <c r="M6" s="22"/>
      <c r="N6" s="22"/>
      <c r="O6" s="23"/>
    </row>
    <row r="7" spans="1:15" x14ac:dyDescent="0.3">
      <c r="C7" s="19"/>
      <c r="J7" s="20"/>
      <c r="L7" s="24"/>
      <c r="M7" s="25"/>
      <c r="N7" s="25"/>
      <c r="O7" s="26"/>
    </row>
    <row r="8" spans="1:15" x14ac:dyDescent="0.3">
      <c r="C8" s="19"/>
      <c r="J8" s="20"/>
      <c r="L8" s="24"/>
      <c r="M8" s="25"/>
      <c r="N8" s="25"/>
      <c r="O8" s="26"/>
    </row>
    <row r="9" spans="1:15" x14ac:dyDescent="0.3">
      <c r="C9" s="19"/>
      <c r="J9" s="20"/>
      <c r="L9" s="24"/>
      <c r="M9" s="25"/>
      <c r="N9" s="25"/>
      <c r="O9" s="26"/>
    </row>
    <row r="10" spans="1:15" ht="15" thickBot="1" x14ac:dyDescent="0.35">
      <c r="A10" s="27" t="s">
        <v>63</v>
      </c>
      <c r="D10" s="28" t="s">
        <v>64</v>
      </c>
      <c r="E10" s="28"/>
      <c r="F10" s="28"/>
      <c r="J10" s="20"/>
      <c r="L10" s="29" t="s">
        <v>65</v>
      </c>
      <c r="M10" s="30"/>
      <c r="N10" s="30"/>
      <c r="O10" s="31"/>
    </row>
    <row r="11" spans="1:15" s="32" customFormat="1" ht="73.2" thickBot="1" x14ac:dyDescent="0.4">
      <c r="A11" s="32" t="s">
        <v>66</v>
      </c>
      <c r="B11" s="32" t="s">
        <v>55</v>
      </c>
      <c r="D11" s="33" t="s">
        <v>67</v>
      </c>
      <c r="E11" s="34" t="s">
        <v>68</v>
      </c>
      <c r="F11" s="34" t="s">
        <v>69</v>
      </c>
      <c r="G11" s="35" t="s">
        <v>70</v>
      </c>
      <c r="H11" s="35" t="s">
        <v>71</v>
      </c>
      <c r="I11" s="35" t="s">
        <v>72</v>
      </c>
      <c r="J11" s="36" t="s">
        <v>73</v>
      </c>
      <c r="L11" s="37" t="s">
        <v>74</v>
      </c>
      <c r="M11" s="38" t="s">
        <v>75</v>
      </c>
      <c r="N11" s="38" t="s">
        <v>76</v>
      </c>
      <c r="O11" s="39" t="s">
        <v>77</v>
      </c>
    </row>
    <row r="12" spans="1:15" x14ac:dyDescent="0.3">
      <c r="A12" t="s">
        <v>78</v>
      </c>
      <c r="B12" s="40">
        <f>'Seasonality(Factory)'!B21</f>
        <v>46146438</v>
      </c>
      <c r="D12" s="41">
        <v>46146437.999999955</v>
      </c>
      <c r="E12" s="41">
        <v>5.7544061474526001E-8</v>
      </c>
      <c r="F12" s="42">
        <f>D12+E12</f>
        <v>46146438.000000015</v>
      </c>
      <c r="G12" s="30">
        <f t="shared" ref="G12:G22" si="0">B12-F12</f>
        <v>0</v>
      </c>
      <c r="H12" s="30">
        <f t="shared" ref="H12:H22" si="1">ABS(G12)</f>
        <v>0</v>
      </c>
      <c r="I12" s="30">
        <f t="shared" ref="I12:I22" si="2">G12^2</f>
        <v>0</v>
      </c>
      <c r="J12" s="43">
        <f t="shared" ref="J12:J22" si="3">H12/B12</f>
        <v>0</v>
      </c>
      <c r="L12" s="44"/>
      <c r="M12" s="30"/>
      <c r="N12" s="30"/>
      <c r="O12" s="31"/>
    </row>
    <row r="13" spans="1:15" x14ac:dyDescent="0.3">
      <c r="A13" t="s">
        <v>79</v>
      </c>
      <c r="B13" s="45">
        <f>'Seasonality(Factory)'!B22</f>
        <v>56642148</v>
      </c>
      <c r="D13" s="44">
        <f>$B$5*B12+(1-$B$5)*F12</f>
        <v>46146438.000000015</v>
      </c>
      <c r="E13" s="42">
        <f>$B$6*(D13-D12)+(1-$B$6)*E12</f>
        <v>5.9604644775390625E-8</v>
      </c>
      <c r="F13" s="42">
        <f>D13+E13</f>
        <v>46146438.000000075</v>
      </c>
      <c r="G13" s="30">
        <f t="shared" si="0"/>
        <v>10495709.999999925</v>
      </c>
      <c r="H13" s="30">
        <f t="shared" si="1"/>
        <v>10495709.999999925</v>
      </c>
      <c r="I13" s="30">
        <f t="shared" si="2"/>
        <v>110159928404098.44</v>
      </c>
      <c r="J13" s="43">
        <f t="shared" si="3"/>
        <v>0.18529858719340808</v>
      </c>
      <c r="L13" s="44">
        <f>L12+G13</f>
        <v>10495709.999999925</v>
      </c>
      <c r="M13" s="30">
        <f>M12+H13</f>
        <v>10495709.999999925</v>
      </c>
      <c r="N13" s="30">
        <f>SUM($H$11:H13)/COUNT($H$11:H13)</f>
        <v>5247854.9999999627</v>
      </c>
      <c r="O13" s="31">
        <f>L13/N13</f>
        <v>2</v>
      </c>
    </row>
    <row r="14" spans="1:15" x14ac:dyDescent="0.3">
      <c r="A14" t="s">
        <v>80</v>
      </c>
      <c r="B14" s="45">
        <f>'Seasonality(Factory)'!B23</f>
        <v>54543087</v>
      </c>
      <c r="D14" s="44">
        <f t="shared" ref="D14:D23" si="4">$B$5*B13+(1-$B$5)*F13</f>
        <v>48270111.469326995</v>
      </c>
      <c r="E14" s="42">
        <f t="shared" ref="E14:E23" si="5">$B$6*(D14-D13)+(1-$B$6)*E13</f>
        <v>2123673.4693269804</v>
      </c>
      <c r="F14" s="42">
        <f t="shared" ref="F14:F23" si="6">D14+E14</f>
        <v>50393784.938653976</v>
      </c>
      <c r="G14" s="30">
        <f t="shared" si="0"/>
        <v>4149302.0613460243</v>
      </c>
      <c r="H14" s="30">
        <f t="shared" si="1"/>
        <v>4149302.0613460243</v>
      </c>
      <c r="I14" s="30">
        <f t="shared" si="2"/>
        <v>17216707596290.365</v>
      </c>
      <c r="J14" s="43">
        <f t="shared" si="3"/>
        <v>7.6073839776359273E-2</v>
      </c>
      <c r="L14" s="44">
        <f t="shared" ref="L14:M21" si="7">L13+G14</f>
        <v>14645012.06134595</v>
      </c>
      <c r="M14" s="30">
        <f t="shared" si="7"/>
        <v>14645012.06134595</v>
      </c>
      <c r="N14" s="30">
        <f>SUM($H$11:H14)/COUNT($H$11:H14)</f>
        <v>4881670.6871153163</v>
      </c>
      <c r="O14" s="31">
        <f t="shared" ref="O14:O21" si="8">L14/N14</f>
        <v>3</v>
      </c>
    </row>
    <row r="15" spans="1:15" x14ac:dyDescent="0.3">
      <c r="A15" t="s">
        <v>81</v>
      </c>
      <c r="B15" s="45">
        <f>'Seasonality(Factory)'!B24</f>
        <v>56331314</v>
      </c>
      <c r="D15" s="44">
        <f t="shared" si="4"/>
        <v>51233343.453885831</v>
      </c>
      <c r="E15" s="42">
        <f t="shared" si="5"/>
        <v>2963231.9845588356</v>
      </c>
      <c r="F15" s="42">
        <f t="shared" si="6"/>
        <v>54196575.438444667</v>
      </c>
      <c r="G15" s="30">
        <f t="shared" si="0"/>
        <v>2134738.5615553334</v>
      </c>
      <c r="H15" s="30">
        <f t="shared" si="1"/>
        <v>2134738.5615553334</v>
      </c>
      <c r="I15" s="30">
        <f t="shared" si="2"/>
        <v>4557108726191.334</v>
      </c>
      <c r="J15" s="43">
        <f t="shared" si="3"/>
        <v>3.7896125795243006E-2</v>
      </c>
      <c r="L15" s="44">
        <f t="shared" si="7"/>
        <v>16779750.622901283</v>
      </c>
      <c r="M15" s="30">
        <f t="shared" si="7"/>
        <v>16779750.622901283</v>
      </c>
      <c r="N15" s="30">
        <f>SUM($H$11:H15)/COUNT($H$11:H15)</f>
        <v>4194937.6557253208</v>
      </c>
      <c r="O15" s="31">
        <f t="shared" si="8"/>
        <v>4</v>
      </c>
    </row>
    <row r="16" spans="1:15" x14ac:dyDescent="0.3">
      <c r="A16" t="s">
        <v>82</v>
      </c>
      <c r="B16" s="45">
        <f>'Seasonality(Factory)'!B25</f>
        <v>53868837</v>
      </c>
      <c r="D16" s="44">
        <f t="shared" si="4"/>
        <v>54628512.643943317</v>
      </c>
      <c r="E16" s="42">
        <f t="shared" si="5"/>
        <v>3395169.1900574863</v>
      </c>
      <c r="F16" s="42">
        <f t="shared" si="6"/>
        <v>58023681.834000804</v>
      </c>
      <c r="G16" s="30">
        <f t="shared" si="0"/>
        <v>-4154844.8340008035</v>
      </c>
      <c r="H16" s="30">
        <f t="shared" si="1"/>
        <v>4154844.8340008035</v>
      </c>
      <c r="I16" s="30">
        <f t="shared" si="2"/>
        <v>17262735594623.164</v>
      </c>
      <c r="J16" s="43">
        <f t="shared" si="3"/>
        <v>7.7128912844374259E-2</v>
      </c>
      <c r="L16" s="44">
        <f t="shared" si="7"/>
        <v>12624905.78890048</v>
      </c>
      <c r="M16" s="30">
        <f t="shared" si="7"/>
        <v>20934595.456902087</v>
      </c>
      <c r="N16" s="30">
        <f>SUM($H$11:H16)/COUNT($H$11:H16)</f>
        <v>4186919.0913804173</v>
      </c>
      <c r="O16" s="31">
        <f t="shared" si="8"/>
        <v>3.0153211737220551</v>
      </c>
    </row>
    <row r="17" spans="1:15" x14ac:dyDescent="0.3">
      <c r="A17" t="s">
        <v>83</v>
      </c>
      <c r="B17" s="45">
        <f>'Seasonality(Factory)'!B26</f>
        <v>63246519</v>
      </c>
      <c r="D17" s="44">
        <f t="shared" si="4"/>
        <v>57183001.809196614</v>
      </c>
      <c r="E17" s="42">
        <f t="shared" si="5"/>
        <v>2554489.1652532965</v>
      </c>
      <c r="F17" s="42">
        <f t="shared" si="6"/>
        <v>59737490.97444991</v>
      </c>
      <c r="G17" s="30">
        <f t="shared" si="0"/>
        <v>3509028.0255500898</v>
      </c>
      <c r="H17" s="30">
        <f t="shared" si="1"/>
        <v>3509028.0255500898</v>
      </c>
      <c r="I17" s="30">
        <f t="shared" si="2"/>
        <v>12313277684095.961</v>
      </c>
      <c r="J17" s="43">
        <f t="shared" si="3"/>
        <v>5.5481757431584337E-2</v>
      </c>
      <c r="L17" s="44">
        <f t="shared" si="7"/>
        <v>16133933.814450569</v>
      </c>
      <c r="M17" s="30">
        <f t="shared" si="7"/>
        <v>24443623.482452177</v>
      </c>
      <c r="N17" s="30">
        <f>SUM($H$11:H17)/COUNT($H$11:H17)</f>
        <v>4073937.2470753626</v>
      </c>
      <c r="O17" s="31">
        <f t="shared" si="8"/>
        <v>3.9602803960794817</v>
      </c>
    </row>
    <row r="18" spans="1:15" x14ac:dyDescent="0.3">
      <c r="A18" t="s">
        <v>84</v>
      </c>
      <c r="B18" s="45">
        <f>'Seasonality(Factory)'!B27</f>
        <v>74932354</v>
      </c>
      <c r="D18" s="44">
        <f t="shared" si="4"/>
        <v>60447498.179392248</v>
      </c>
      <c r="E18" s="42">
        <f t="shared" si="5"/>
        <v>3264496.3701956347</v>
      </c>
      <c r="F18" s="42">
        <f t="shared" si="6"/>
        <v>63711994.549587883</v>
      </c>
      <c r="G18" s="30">
        <f t="shared" si="0"/>
        <v>11220359.450412117</v>
      </c>
      <c r="H18" s="30">
        <f t="shared" si="1"/>
        <v>11220359.450412117</v>
      </c>
      <c r="I18" s="30">
        <f t="shared" si="2"/>
        <v>125896466196452.5</v>
      </c>
      <c r="J18" s="43">
        <f t="shared" si="3"/>
        <v>0.14973985003076398</v>
      </c>
      <c r="L18" s="44">
        <f t="shared" si="7"/>
        <v>27354293.264862686</v>
      </c>
      <c r="M18" s="30">
        <f t="shared" si="7"/>
        <v>35663982.932864293</v>
      </c>
      <c r="N18" s="30">
        <f>SUM($H$11:H18)/COUNT($H$11:H18)</f>
        <v>5094854.7046948988</v>
      </c>
      <c r="O18" s="31">
        <f t="shared" si="8"/>
        <v>5.3690036027240886</v>
      </c>
    </row>
    <row r="19" spans="1:15" x14ac:dyDescent="0.3">
      <c r="A19" t="s">
        <v>85</v>
      </c>
      <c r="B19" s="45">
        <f>'Seasonality(Factory)'!B28</f>
        <v>71517082.5</v>
      </c>
      <c r="D19" s="44">
        <f t="shared" si="4"/>
        <v>65982291.621548899</v>
      </c>
      <c r="E19" s="42">
        <f t="shared" si="5"/>
        <v>5534793.4421566501</v>
      </c>
      <c r="F19" s="42">
        <f t="shared" si="6"/>
        <v>71517085.063705549</v>
      </c>
      <c r="G19" s="30">
        <f t="shared" si="0"/>
        <v>-2.5637055486440659</v>
      </c>
      <c r="H19" s="30">
        <f t="shared" si="1"/>
        <v>2.5637055486440659</v>
      </c>
      <c r="I19" s="30">
        <f t="shared" si="2"/>
        <v>6.5725861401483705</v>
      </c>
      <c r="J19" s="43">
        <f t="shared" si="3"/>
        <v>3.5847457125282843E-8</v>
      </c>
      <c r="L19" s="44">
        <f t="shared" si="7"/>
        <v>27354290.701157138</v>
      </c>
      <c r="M19" s="30">
        <f t="shared" si="7"/>
        <v>35663985.496569842</v>
      </c>
      <c r="N19" s="30">
        <f>SUM($H$11:H19)/COUNT($H$11:H19)</f>
        <v>4457998.1870712303</v>
      </c>
      <c r="O19" s="31">
        <f t="shared" si="8"/>
        <v>6.1360031012323217</v>
      </c>
    </row>
    <row r="20" spans="1:15" x14ac:dyDescent="0.3">
      <c r="A20" t="s">
        <v>86</v>
      </c>
      <c r="B20" s="45">
        <f>'Seasonality(Factory)'!B29</f>
        <v>68524677.5</v>
      </c>
      <c r="D20" s="44">
        <f t="shared" si="4"/>
        <v>71517084.54497233</v>
      </c>
      <c r="E20" s="42">
        <f t="shared" si="5"/>
        <v>5534792.9234234318</v>
      </c>
      <c r="F20" s="42">
        <f t="shared" si="6"/>
        <v>77051877.46839577</v>
      </c>
      <c r="G20" s="30">
        <f t="shared" si="0"/>
        <v>-8527199.9683957696</v>
      </c>
      <c r="H20" s="30">
        <f t="shared" si="1"/>
        <v>8527199.9683957696</v>
      </c>
      <c r="I20" s="30">
        <f t="shared" si="2"/>
        <v>72713139301008.813</v>
      </c>
      <c r="J20" s="43">
        <f t="shared" si="3"/>
        <v>0.12443984093753334</v>
      </c>
      <c r="L20" s="44">
        <f t="shared" si="7"/>
        <v>18827090.732761368</v>
      </c>
      <c r="M20" s="30">
        <f t="shared" si="7"/>
        <v>44191185.464965612</v>
      </c>
      <c r="N20" s="30">
        <f>SUM($H$11:H20)/COUNT($H$11:H20)</f>
        <v>4910131.7183295125</v>
      </c>
      <c r="O20" s="31">
        <f t="shared" si="8"/>
        <v>3.8343351691523617</v>
      </c>
    </row>
    <row r="21" spans="1:15" x14ac:dyDescent="0.3">
      <c r="A21" t="s">
        <v>87</v>
      </c>
      <c r="B21" s="45">
        <f>'Seasonality(Factory)'!B30</f>
        <v>82310313.75</v>
      </c>
      <c r="D21" s="44">
        <f t="shared" si="4"/>
        <v>75326506.975067765</v>
      </c>
      <c r="E21" s="42">
        <f t="shared" si="5"/>
        <v>3809422.4300954342</v>
      </c>
      <c r="F21" s="42">
        <f t="shared" si="6"/>
        <v>79135929.405163199</v>
      </c>
      <c r="G21" s="30">
        <f t="shared" si="0"/>
        <v>3174384.3448368013</v>
      </c>
      <c r="H21" s="30">
        <f t="shared" si="1"/>
        <v>3174384.3448368013</v>
      </c>
      <c r="I21" s="30">
        <f t="shared" si="2"/>
        <v>10076715968744.969</v>
      </c>
      <c r="J21" s="43">
        <f t="shared" si="3"/>
        <v>3.8566058130677476E-2</v>
      </c>
      <c r="L21" s="44">
        <f t="shared" si="7"/>
        <v>22001475.077598169</v>
      </c>
      <c r="M21" s="30">
        <f t="shared" si="7"/>
        <v>47365569.809802413</v>
      </c>
      <c r="N21" s="30">
        <f>SUM($H$11:H21)/COUNT($H$11:H21)</f>
        <v>4736556.9809802417</v>
      </c>
      <c r="O21" s="31">
        <f t="shared" si="8"/>
        <v>4.6450354478887554</v>
      </c>
    </row>
    <row r="22" spans="1:15" ht="15" thickBot="1" x14ac:dyDescent="0.35">
      <c r="A22" t="s">
        <v>88</v>
      </c>
      <c r="B22" s="46">
        <f>'Seasonality(Factory)'!B31</f>
        <v>111347192.5</v>
      </c>
      <c r="D22" s="44">
        <f t="shared" si="4"/>
        <v>79778225.716187105</v>
      </c>
      <c r="E22" s="42">
        <f t="shared" si="5"/>
        <v>4451718.7411193401</v>
      </c>
      <c r="F22" s="47">
        <f t="shared" si="6"/>
        <v>84229944.457306445</v>
      </c>
      <c r="G22" s="30">
        <f t="shared" si="0"/>
        <v>27117248.042693555</v>
      </c>
      <c r="H22" s="30">
        <f t="shared" si="1"/>
        <v>27117248.042693555</v>
      </c>
      <c r="I22" s="30">
        <f t="shared" si="2"/>
        <v>735345141408967.5</v>
      </c>
      <c r="J22" s="31">
        <f t="shared" si="3"/>
        <v>0.24353777974863225</v>
      </c>
    </row>
    <row r="23" spans="1:15" ht="15" thickBot="1" x14ac:dyDescent="0.35">
      <c r="B23" s="48" t="s">
        <v>89</v>
      </c>
      <c r="C23" s="49"/>
      <c r="D23" s="49">
        <f t="shared" si="4"/>
        <v>89716774.812701747</v>
      </c>
      <c r="E23" s="49">
        <f t="shared" si="5"/>
        <v>9938549.0965146422</v>
      </c>
      <c r="F23" s="50">
        <f t="shared" si="6"/>
        <v>99655323.909216389</v>
      </c>
      <c r="G23" s="42"/>
      <c r="H23" s="30"/>
      <c r="I23" s="30"/>
      <c r="J23" s="31"/>
    </row>
    <row r="24" spans="1:15" x14ac:dyDescent="0.3">
      <c r="D24" s="51" t="s">
        <v>52</v>
      </c>
      <c r="E24" s="52"/>
      <c r="F24" s="52"/>
      <c r="G24" s="30">
        <f>SUM(G12:G22)</f>
        <v>49118723.120291725</v>
      </c>
      <c r="H24" s="30">
        <f>SUM(H12:H22)</f>
        <v>74482817.852495968</v>
      </c>
      <c r="I24" s="30">
        <f>SUM(I12:I22)</f>
        <v>1105541220880479.6</v>
      </c>
      <c r="J24" s="43">
        <f>SUM(J12:J22)</f>
        <v>0.98816278773603305</v>
      </c>
    </row>
    <row r="25" spans="1:15" x14ac:dyDescent="0.3">
      <c r="D25" s="53" t="s">
        <v>53</v>
      </c>
      <c r="E25" s="54"/>
      <c r="F25" s="54"/>
      <c r="G25" s="55">
        <f>AVERAGE(G12:G22)</f>
        <v>4465338.4654810661</v>
      </c>
      <c r="H25" s="55">
        <f>AVERAGE(H12:H22)</f>
        <v>6771165.2593178153</v>
      </c>
      <c r="I25" s="55">
        <f>AVERAGE(I12:I22)</f>
        <v>100503747352770.88</v>
      </c>
      <c r="J25" s="56">
        <f>AVERAGE(J12:J22)</f>
        <v>8.9832980703275736E-2</v>
      </c>
    </row>
    <row r="26" spans="1:15" x14ac:dyDescent="0.3">
      <c r="D26" s="29"/>
      <c r="E26" s="57"/>
      <c r="F26" s="57"/>
      <c r="G26" s="58" t="s">
        <v>90</v>
      </c>
      <c r="H26" s="58" t="s">
        <v>91</v>
      </c>
      <c r="I26" s="58" t="s">
        <v>92</v>
      </c>
      <c r="J26" s="59" t="s">
        <v>93</v>
      </c>
    </row>
    <row r="27" spans="1:15" ht="15" thickBot="1" x14ac:dyDescent="0.35">
      <c r="D27" s="60"/>
      <c r="E27" s="61"/>
      <c r="F27" s="61"/>
      <c r="G27" s="62"/>
      <c r="H27" s="63" t="s">
        <v>94</v>
      </c>
      <c r="I27" s="62">
        <f>SQRT(I24/(COUNT(I12:I22)-2))</f>
        <v>11083226.670566853</v>
      </c>
      <c r="J27" s="64"/>
    </row>
    <row r="28" spans="1:15" x14ac:dyDescent="0.3">
      <c r="A28" s="28"/>
      <c r="B28" s="28"/>
      <c r="I28" t="str">
        <f>IF(COUNT(I12:I22)-2&lt;1,"Not enough data to compute the standard error","")</f>
        <v/>
      </c>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88CA4-E205-4604-BA82-50C100289801}">
  <dimension ref="A2:T40"/>
  <sheetViews>
    <sheetView topLeftCell="A3" workbookViewId="0">
      <selection activeCell="E16" sqref="E16"/>
    </sheetView>
  </sheetViews>
  <sheetFormatPr defaultRowHeight="14.4" x14ac:dyDescent="0.3"/>
  <cols>
    <col min="1" max="1" width="11.44140625" customWidth="1"/>
    <col min="2" max="2" width="13.5546875" customWidth="1"/>
    <col min="3" max="3" width="12" bestFit="1" customWidth="1"/>
    <col min="4" max="11" width="11.21875" bestFit="1" customWidth="1"/>
    <col min="12" max="12" width="12.21875" bestFit="1" customWidth="1"/>
    <col min="14" max="14" width="11.21875" bestFit="1" customWidth="1"/>
    <col min="17" max="17" width="13.88671875" bestFit="1" customWidth="1"/>
  </cols>
  <sheetData>
    <row r="2" spans="1:17" ht="15" customHeight="1" x14ac:dyDescent="0.3">
      <c r="B2" s="69" t="s">
        <v>99</v>
      </c>
      <c r="C2" s="69"/>
      <c r="D2" s="69"/>
      <c r="E2" s="69"/>
      <c r="F2" s="69"/>
      <c r="G2" s="69"/>
      <c r="H2" s="69"/>
      <c r="I2" s="69"/>
      <c r="J2" s="69"/>
      <c r="K2" s="69"/>
      <c r="L2" s="69"/>
      <c r="M2" s="69"/>
    </row>
    <row r="3" spans="1:17" ht="28.8" x14ac:dyDescent="0.3">
      <c r="A3" s="2"/>
      <c r="B3" s="2" t="s">
        <v>32</v>
      </c>
      <c r="C3" s="2" t="s">
        <v>33</v>
      </c>
      <c r="D3" s="2" t="s">
        <v>34</v>
      </c>
      <c r="E3" s="2" t="s">
        <v>35</v>
      </c>
      <c r="F3" s="2" t="s">
        <v>36</v>
      </c>
      <c r="G3" s="2" t="s">
        <v>37</v>
      </c>
      <c r="H3" s="2" t="s">
        <v>31</v>
      </c>
      <c r="I3" s="2" t="s">
        <v>30</v>
      </c>
      <c r="J3" s="2" t="s">
        <v>29</v>
      </c>
      <c r="K3" s="2" t="s">
        <v>28</v>
      </c>
      <c r="L3" s="2" t="s">
        <v>27</v>
      </c>
      <c r="M3" s="2"/>
      <c r="N3" s="5" t="s">
        <v>38</v>
      </c>
      <c r="O3" s="5" t="s">
        <v>39</v>
      </c>
      <c r="P3" s="5" t="s">
        <v>40</v>
      </c>
      <c r="Q3" s="5" t="s">
        <v>97</v>
      </c>
    </row>
    <row r="4" spans="1:17" x14ac:dyDescent="0.3">
      <c r="A4" s="2" t="s">
        <v>45</v>
      </c>
      <c r="B4" s="8">
        <f>'Monthly Demand'!E3</f>
        <v>461308</v>
      </c>
      <c r="C4" s="8">
        <f>'Monthly Demand'!E15</f>
        <v>579271</v>
      </c>
      <c r="D4" s="8">
        <f>'Monthly Demand'!E27</f>
        <v>576753</v>
      </c>
      <c r="E4" s="8">
        <f>'Monthly Demand'!E39</f>
        <v>581496</v>
      </c>
      <c r="F4" s="1">
        <f>'Monthly Demand'!E51</f>
        <v>534220</v>
      </c>
      <c r="G4" s="8">
        <f>'Monthly Demand'!E63</f>
        <v>620162</v>
      </c>
      <c r="H4" s="8">
        <f>'Monthly Demand'!E75</f>
        <v>793954</v>
      </c>
      <c r="I4" s="14">
        <f>'Monthly Demand'!E87</f>
        <v>699385</v>
      </c>
      <c r="J4" s="14">
        <f>'Monthly Demand'!E99</f>
        <v>686725</v>
      </c>
      <c r="K4" s="14">
        <f>'Monthly Demand'!E111</f>
        <v>853846.25</v>
      </c>
      <c r="L4" s="14">
        <f>'Monthly Demand'!E123</f>
        <v>964982.5</v>
      </c>
      <c r="N4" s="8">
        <f t="shared" ref="N4:N18" si="0">AVERAGE(B4:L4)</f>
        <v>668372.97727272729</v>
      </c>
      <c r="O4" s="8">
        <f>AVERAGE(B4:L15)</f>
        <v>915369.58143939392</v>
      </c>
      <c r="P4" s="8">
        <f>N4/$O$4</f>
        <v>0.73016734532704142</v>
      </c>
      <c r="Q4" s="9">
        <f>($C$32/12)*P4</f>
        <v>1100664.2390947037</v>
      </c>
    </row>
    <row r="5" spans="1:17" x14ac:dyDescent="0.3">
      <c r="A5" s="2" t="s">
        <v>46</v>
      </c>
      <c r="B5" s="8">
        <f>'Monthly Demand'!E4</f>
        <v>339913</v>
      </c>
      <c r="C5" s="8">
        <f>'Monthly Demand'!E16</f>
        <v>385571</v>
      </c>
      <c r="D5" s="8">
        <f>'Monthly Demand'!E28</f>
        <v>465348</v>
      </c>
      <c r="E5" s="8">
        <f>'Monthly Demand'!E40</f>
        <v>412899</v>
      </c>
      <c r="F5" s="8">
        <f>'Monthly Demand'!E52</f>
        <v>396979</v>
      </c>
      <c r="G5" s="8">
        <f>'Monthly Demand'!E64</f>
        <v>423275</v>
      </c>
      <c r="H5" s="8">
        <f>'Monthly Demand'!E76</f>
        <v>604900</v>
      </c>
      <c r="I5" s="8">
        <f>'Monthly Demand'!E88</f>
        <v>552151.25</v>
      </c>
      <c r="J5" s="14">
        <f>'Monthly Demand'!E100</f>
        <v>567045</v>
      </c>
      <c r="K5" s="14">
        <f>'Monthly Demand'!E112</f>
        <v>590943.75</v>
      </c>
      <c r="L5" s="14">
        <f>'Monthly Demand'!E124</f>
        <v>648180</v>
      </c>
      <c r="N5" s="8">
        <f t="shared" si="0"/>
        <v>489745.90909090912</v>
      </c>
      <c r="O5" s="8"/>
      <c r="P5" s="8">
        <f t="shared" ref="P5:P15" si="1">N5/$O$4</f>
        <v>0.53502532640509737</v>
      </c>
      <c r="Q5" s="9">
        <f t="shared" ref="Q5:Q15" si="2">($C$32/12)*P5</f>
        <v>806504.49181660078</v>
      </c>
    </row>
    <row r="6" spans="1:17" x14ac:dyDescent="0.3">
      <c r="A6" s="2" t="s">
        <v>47</v>
      </c>
      <c r="B6" s="8">
        <f>'Monthly Demand'!E5</f>
        <v>504643</v>
      </c>
      <c r="C6" s="8">
        <f>'Monthly Demand'!E17</f>
        <v>642598</v>
      </c>
      <c r="D6" s="8">
        <f>'Monthly Demand'!E29</f>
        <v>593347</v>
      </c>
      <c r="E6" s="8">
        <f>'Monthly Demand'!E41</f>
        <v>670197</v>
      </c>
      <c r="F6" s="8">
        <f>'Monthly Demand'!E53</f>
        <v>589933</v>
      </c>
      <c r="G6" s="8">
        <f>'Monthly Demand'!E65</f>
        <v>742739</v>
      </c>
      <c r="H6" s="8">
        <f>'Monthly Demand'!E77</f>
        <v>763378</v>
      </c>
      <c r="I6" s="14">
        <f>'Monthly Demand'!E89</f>
        <v>807850</v>
      </c>
      <c r="J6" s="14">
        <f>'Monthly Demand'!E101</f>
        <v>742048.75</v>
      </c>
      <c r="K6" s="8">
        <f>'Monthly Demand'!E113</f>
        <v>961658.75</v>
      </c>
      <c r="L6" s="8">
        <f>'Monthly Demand'!E125</f>
        <v>1148808.75</v>
      </c>
      <c r="N6" s="8">
        <f t="shared" si="0"/>
        <v>742472.84090909094</v>
      </c>
      <c r="O6" s="8"/>
      <c r="P6" s="8">
        <f t="shared" si="1"/>
        <v>0.81111810569625054</v>
      </c>
      <c r="Q6" s="9">
        <f t="shared" si="2"/>
        <v>1222690.5220230448</v>
      </c>
    </row>
    <row r="7" spans="1:17" x14ac:dyDescent="0.3">
      <c r="A7" s="2" t="s">
        <v>48</v>
      </c>
      <c r="B7" s="8">
        <f>'Monthly Demand'!E6</f>
        <v>717838</v>
      </c>
      <c r="C7" s="8">
        <f>'Monthly Demand'!E18</f>
        <v>924634</v>
      </c>
      <c r="D7" s="8">
        <f>'Monthly Demand'!E30</f>
        <v>818333</v>
      </c>
      <c r="E7" s="8">
        <f>'Monthly Demand'!E42</f>
        <v>807804</v>
      </c>
      <c r="F7" s="8">
        <f>'Monthly Demand'!E54</f>
        <v>814147</v>
      </c>
      <c r="G7" s="8">
        <f>'Monthly Demand'!E66</f>
        <v>1116814</v>
      </c>
      <c r="H7" s="8">
        <f>'Monthly Demand'!E78</f>
        <v>1138630</v>
      </c>
      <c r="I7" s="14">
        <f>'Monthly Demand'!E90</f>
        <v>1112910</v>
      </c>
      <c r="J7" s="14">
        <f>'Monthly Demand'!E102</f>
        <v>1035615</v>
      </c>
      <c r="K7" s="14">
        <f>'Monthly Demand'!E114</f>
        <v>1463406.25</v>
      </c>
      <c r="L7" s="8">
        <f>'Monthly Demand'!E126</f>
        <v>1995276.25</v>
      </c>
      <c r="N7" s="8">
        <f t="shared" si="0"/>
        <v>1085946.1363636365</v>
      </c>
      <c r="O7" s="8"/>
      <c r="P7" s="8">
        <f t="shared" si="1"/>
        <v>1.1863471961303493</v>
      </c>
      <c r="Q7" s="9">
        <f t="shared" si="2"/>
        <v>1788315.9830245392</v>
      </c>
    </row>
    <row r="8" spans="1:17" x14ac:dyDescent="0.3">
      <c r="A8" s="2" t="s">
        <v>49</v>
      </c>
      <c r="B8" s="8">
        <f>'Monthly Demand'!E7</f>
        <v>939456</v>
      </c>
      <c r="C8" s="8">
        <f>'Monthly Demand'!E19</f>
        <v>1210715</v>
      </c>
      <c r="D8" s="8">
        <f>'Monthly Demand'!E31</f>
        <v>1135907</v>
      </c>
      <c r="E8" s="8">
        <f>'Monthly Demand'!E43</f>
        <v>1179481</v>
      </c>
      <c r="F8" s="8">
        <f>'Monthly Demand'!E55</f>
        <v>1028141</v>
      </c>
      <c r="G8" s="8">
        <f>'Monthly Demand'!E67</f>
        <v>1327005</v>
      </c>
      <c r="H8" s="8">
        <f>'Monthly Demand'!E79</f>
        <v>1667843</v>
      </c>
      <c r="I8" s="14">
        <f>'Monthly Demand'!E91</f>
        <v>1449341.25</v>
      </c>
      <c r="J8" s="14">
        <f>'Monthly Demand'!E103</f>
        <v>1328498.75</v>
      </c>
      <c r="K8" s="8">
        <f>'Monthly Demand'!E115</f>
        <v>1668266.25</v>
      </c>
      <c r="L8" s="8">
        <f>'Monthly Demand'!E127</f>
        <v>1534062.5</v>
      </c>
      <c r="N8" s="8">
        <f t="shared" si="0"/>
        <v>1315337.8863636365</v>
      </c>
      <c r="O8" s="8"/>
      <c r="P8" s="8">
        <f t="shared" si="1"/>
        <v>1.4369473413080902</v>
      </c>
      <c r="Q8" s="9">
        <f t="shared" si="2"/>
        <v>2166074.0680365963</v>
      </c>
    </row>
    <row r="9" spans="1:17" x14ac:dyDescent="0.3">
      <c r="A9" s="2" t="s">
        <v>50</v>
      </c>
      <c r="B9" s="8">
        <f>'Monthly Demand'!E8</f>
        <v>683717</v>
      </c>
      <c r="C9" s="8">
        <f>'Monthly Demand'!E20</f>
        <v>746191</v>
      </c>
      <c r="D9" s="8">
        <f>'Monthly Demand'!E32</f>
        <v>798994</v>
      </c>
      <c r="E9" s="8">
        <f>'Monthly Demand'!E44</f>
        <v>786576</v>
      </c>
      <c r="F9" s="8">
        <f>'Monthly Demand'!E56</f>
        <v>747333</v>
      </c>
      <c r="G9" s="8">
        <f>'Monthly Demand'!E68</f>
        <v>876494</v>
      </c>
      <c r="H9" s="8">
        <f>'Monthly Demand'!E80</f>
        <v>1183149</v>
      </c>
      <c r="I9" s="8">
        <f>'Monthly Demand'!E92</f>
        <v>1018710</v>
      </c>
      <c r="J9" s="8">
        <f>'Monthly Demand'!E104</f>
        <v>1015597.5</v>
      </c>
      <c r="K9" s="14">
        <f>'Monthly Demand'!E116</f>
        <v>1118840</v>
      </c>
      <c r="L9" s="8">
        <f>'Monthly Demand'!E128</f>
        <v>1406976.25</v>
      </c>
      <c r="N9" s="8">
        <f t="shared" si="0"/>
        <v>943870.70454545459</v>
      </c>
      <c r="O9" s="8"/>
      <c r="P9" s="8">
        <f t="shared" si="1"/>
        <v>1.0311361920736359</v>
      </c>
      <c r="Q9" s="9">
        <f t="shared" si="2"/>
        <v>1554348.7934856939</v>
      </c>
    </row>
    <row r="10" spans="1:17" x14ac:dyDescent="0.3">
      <c r="A10" s="2" t="s">
        <v>51</v>
      </c>
      <c r="B10" s="8">
        <f>'Monthly Demand'!E9</f>
        <v>811295</v>
      </c>
      <c r="C10" s="8">
        <f>'Monthly Demand'!E21</f>
        <v>1084590</v>
      </c>
      <c r="D10" s="8">
        <f>'Monthly Demand'!E33</f>
        <v>939216</v>
      </c>
      <c r="E10" s="8">
        <f>'Monthly Demand'!E45</f>
        <v>957359</v>
      </c>
      <c r="F10" s="8">
        <f>'Monthly Demand'!E57</f>
        <v>988529</v>
      </c>
      <c r="G10" s="8">
        <f>'Monthly Demand'!E69</f>
        <v>1080968</v>
      </c>
      <c r="H10" s="8">
        <f>'Monthly Demand'!E81</f>
        <v>1233717</v>
      </c>
      <c r="I10" s="8">
        <f>'Monthly Demand'!E93</f>
        <v>1202070</v>
      </c>
      <c r="J10" s="14">
        <f>'Monthly Demand'!E105</f>
        <v>1121762.5</v>
      </c>
      <c r="K10" s="14">
        <f>'Monthly Demand'!E117</f>
        <v>1516437.5</v>
      </c>
      <c r="L10" s="8">
        <f>'Monthly Demand'!E129</f>
        <v>1557686.25</v>
      </c>
      <c r="N10" s="8">
        <f t="shared" si="0"/>
        <v>1135784.5681818181</v>
      </c>
      <c r="O10" s="8"/>
      <c r="P10" s="8">
        <f t="shared" si="1"/>
        <v>1.2407934360193917</v>
      </c>
      <c r="Q10" s="9">
        <f t="shared" si="2"/>
        <v>1870388.9894148747</v>
      </c>
    </row>
    <row r="11" spans="1:17" x14ac:dyDescent="0.3">
      <c r="A11" s="2" t="s">
        <v>41</v>
      </c>
      <c r="B11" s="8">
        <f>'Monthly Demand'!E10</f>
        <v>709701</v>
      </c>
      <c r="C11" s="8">
        <f>'Monthly Demand'!E22</f>
        <v>811373</v>
      </c>
      <c r="D11" s="8">
        <f>'Monthly Demand'!E34</f>
        <v>829513</v>
      </c>
      <c r="E11" s="8">
        <f>'Monthly Demand'!E46</f>
        <v>854232</v>
      </c>
      <c r="F11" s="8">
        <f>'Monthly Demand'!E58</f>
        <v>847961</v>
      </c>
      <c r="G11" s="8">
        <f>'Monthly Demand'!E70</f>
        <v>899850</v>
      </c>
      <c r="H11" s="8">
        <f>'Monthly Demand'!E82</f>
        <v>1048909</v>
      </c>
      <c r="I11" s="14">
        <f>'Monthly Demand'!E94</f>
        <v>1117466.25</v>
      </c>
      <c r="J11" s="14">
        <f>'Monthly Demand'!E106</f>
        <v>1142192.5</v>
      </c>
      <c r="K11" s="14">
        <f>'Monthly Demand'!E118</f>
        <v>1157425</v>
      </c>
      <c r="L11" s="8">
        <f>'Monthly Demand'!E130</f>
        <v>1818647.5</v>
      </c>
      <c r="N11" s="8">
        <f t="shared" si="0"/>
        <v>1021570.0227272727</v>
      </c>
      <c r="O11" s="8"/>
      <c r="P11" s="8">
        <f t="shared" si="1"/>
        <v>1.1160191942590898</v>
      </c>
      <c r="Q11" s="9">
        <f t="shared" si="2"/>
        <v>1682302.5914889181</v>
      </c>
    </row>
    <row r="12" spans="1:17" x14ac:dyDescent="0.3">
      <c r="A12" s="2" t="s">
        <v>42</v>
      </c>
      <c r="B12" s="8">
        <f>'Monthly Demand'!E11</f>
        <v>632508</v>
      </c>
      <c r="C12" s="8">
        <f>'Monthly Demand'!E23</f>
        <v>627681</v>
      </c>
      <c r="D12" s="8">
        <f>'Monthly Demand'!E35</f>
        <v>714193</v>
      </c>
      <c r="E12" s="8">
        <f>'Monthly Demand'!E47</f>
        <v>758385</v>
      </c>
      <c r="F12" s="8">
        <f>'Monthly Demand'!E59</f>
        <v>751782</v>
      </c>
      <c r="G12" s="8">
        <f>'Monthly Demand'!E71</f>
        <v>727180</v>
      </c>
      <c r="H12" s="8">
        <f>'Monthly Demand'!E83</f>
        <v>853332</v>
      </c>
      <c r="I12" s="14">
        <f>'Monthly Demand'!E95</f>
        <v>928283.75</v>
      </c>
      <c r="J12" s="8">
        <f>'Monthly Demand'!E107</f>
        <v>927767.5</v>
      </c>
      <c r="K12" s="14">
        <f>'Monthly Demand'!E119</f>
        <v>925420</v>
      </c>
      <c r="L12" s="14">
        <f>'Monthly Demand'!E131</f>
        <v>1504840</v>
      </c>
      <c r="N12" s="8">
        <f t="shared" si="0"/>
        <v>850124.75</v>
      </c>
      <c r="O12" s="8"/>
      <c r="P12" s="8">
        <f t="shared" si="1"/>
        <v>0.92872296309344449</v>
      </c>
      <c r="Q12" s="9">
        <f t="shared" si="2"/>
        <v>1399969.6919412038</v>
      </c>
    </row>
    <row r="13" spans="1:17" x14ac:dyDescent="0.3">
      <c r="A13" s="2" t="s">
        <v>58</v>
      </c>
      <c r="B13" s="8">
        <f>'Monthly Demand'!E12</f>
        <v>626259</v>
      </c>
      <c r="C13" s="8">
        <f>'Monthly Demand'!E24</f>
        <v>781650</v>
      </c>
      <c r="D13" s="8">
        <f>'Monthly Demand'!E36</f>
        <v>743683</v>
      </c>
      <c r="E13" s="8">
        <f>'Monthly Demand'!E48</f>
        <v>889262</v>
      </c>
      <c r="F13" s="8">
        <f>'Monthly Demand'!E60</f>
        <v>763775</v>
      </c>
      <c r="G13" s="8">
        <f>'Monthly Demand'!E72</f>
        <v>833506</v>
      </c>
      <c r="H13" s="8">
        <f>'Monthly Demand'!E84</f>
        <v>1017566</v>
      </c>
      <c r="I13" s="14">
        <f>'Monthly Demand'!E96</f>
        <v>1072228.75</v>
      </c>
      <c r="J13" s="14">
        <f>'Monthly Demand'!E108</f>
        <v>935686.25</v>
      </c>
      <c r="K13" s="8">
        <f>'Monthly Demand'!E120</f>
        <v>1111043.75</v>
      </c>
      <c r="L13" s="14">
        <f>'Monthly Demand'!E132</f>
        <v>1845321.25</v>
      </c>
      <c r="N13" s="8">
        <f t="shared" si="0"/>
        <v>965452.81818181823</v>
      </c>
      <c r="O13" s="8"/>
      <c r="P13" s="8">
        <f t="shared" si="1"/>
        <v>1.0547136782322062</v>
      </c>
      <c r="Q13" s="9">
        <f t="shared" si="2"/>
        <v>1589889.8184693095</v>
      </c>
    </row>
    <row r="14" spans="1:17" x14ac:dyDescent="0.3">
      <c r="A14" s="2" t="s">
        <v>43</v>
      </c>
      <c r="B14" s="8">
        <f>'Monthly Demand'!E13</f>
        <v>590567</v>
      </c>
      <c r="C14" s="8">
        <f>'Monthly Demand'!E25</f>
        <v>747517</v>
      </c>
      <c r="D14" s="8">
        <f>'Monthly Demand'!E37</f>
        <v>649726</v>
      </c>
      <c r="E14" s="8">
        <f>'Monthly Demand'!E49</f>
        <v>746341</v>
      </c>
      <c r="F14" s="8">
        <f>'Monthly Demand'!E61</f>
        <v>704652</v>
      </c>
      <c r="G14" s="8">
        <f>'Monthly Demand'!E73</f>
        <v>818660</v>
      </c>
      <c r="H14" s="8">
        <f>'Monthly Demand'!E85</f>
        <v>992600</v>
      </c>
      <c r="I14" s="14">
        <f>'Monthly Demand'!E97</f>
        <v>988566.25</v>
      </c>
      <c r="J14" s="14">
        <f>'Monthly Demand'!E109</f>
        <v>958965</v>
      </c>
      <c r="K14" s="14">
        <f>'Monthly Demand'!E121</f>
        <v>1128138.75</v>
      </c>
      <c r="L14" s="8">
        <f>'Monthly Demand'!E133</f>
        <v>1480911.25</v>
      </c>
      <c r="N14" s="8">
        <f t="shared" si="0"/>
        <v>891513.11363636365</v>
      </c>
      <c r="O14" s="8"/>
      <c r="P14" s="8">
        <f t="shared" si="1"/>
        <v>0.97393788444934271</v>
      </c>
      <c r="Q14" s="9">
        <f t="shared" si="2"/>
        <v>1468127.2825653453</v>
      </c>
    </row>
    <row r="15" spans="1:17" x14ac:dyDescent="0.3">
      <c r="A15" s="2" t="s">
        <v>44</v>
      </c>
      <c r="B15" s="8">
        <f>'Monthly Demand'!E14</f>
        <v>553142</v>
      </c>
      <c r="C15" s="8">
        <f>'Monthly Demand'!E26</f>
        <v>772374</v>
      </c>
      <c r="D15" s="8">
        <f>'Monthly Demand'!E38</f>
        <v>716675</v>
      </c>
      <c r="E15" s="8">
        <f>'Monthly Demand'!E50</f>
        <v>718925</v>
      </c>
      <c r="F15" s="8">
        <f>'Monthly Demand'!E62</f>
        <v>642664</v>
      </c>
      <c r="G15" s="8">
        <f>'Monthly Demand'!E74</f>
        <v>844429</v>
      </c>
      <c r="H15" s="8">
        <f>'Monthly Demand'!E86</f>
        <v>956043</v>
      </c>
      <c r="I15" s="8">
        <f>'Monthly Demand'!E98</f>
        <v>883195</v>
      </c>
      <c r="J15" s="14">
        <f>'Monthly Demand'!E110</f>
        <v>880030</v>
      </c>
      <c r="K15" s="14">
        <f>'Monthly Demand'!E122</f>
        <v>1091141.25</v>
      </c>
      <c r="L15" s="14">
        <f>'Monthly Demand'!E134</f>
        <v>1558057.5</v>
      </c>
      <c r="N15" s="8">
        <f t="shared" si="0"/>
        <v>874243.25</v>
      </c>
      <c r="O15" s="8"/>
      <c r="P15" s="8">
        <f t="shared" si="1"/>
        <v>0.95507133700606062</v>
      </c>
      <c r="Q15" s="9">
        <f t="shared" si="2"/>
        <v>1439687.591008469</v>
      </c>
    </row>
    <row r="16" spans="1:17" x14ac:dyDescent="0.3">
      <c r="A16" s="2" t="s">
        <v>52</v>
      </c>
      <c r="B16" s="10">
        <f>SUM(B4:B15)</f>
        <v>7570347</v>
      </c>
      <c r="C16" s="10">
        <f t="shared" ref="C16:L16" si="3">SUM(C4:C15)</f>
        <v>9314165</v>
      </c>
      <c r="D16" s="10">
        <f t="shared" si="3"/>
        <v>8981688</v>
      </c>
      <c r="E16" s="10">
        <f t="shared" si="3"/>
        <v>9362957</v>
      </c>
      <c r="F16" s="10">
        <f t="shared" si="3"/>
        <v>8810116</v>
      </c>
      <c r="G16" s="10">
        <f t="shared" si="3"/>
        <v>10311082</v>
      </c>
      <c r="H16" s="10">
        <f t="shared" si="3"/>
        <v>12254021</v>
      </c>
      <c r="I16" s="10">
        <f t="shared" si="3"/>
        <v>11832157.5</v>
      </c>
      <c r="J16" s="10">
        <f t="shared" si="3"/>
        <v>11341933.75</v>
      </c>
      <c r="K16" s="10">
        <f>SUM(K4:K15)</f>
        <v>13586567.5</v>
      </c>
      <c r="L16" s="10">
        <f t="shared" si="3"/>
        <v>17463750</v>
      </c>
      <c r="N16" s="11">
        <f t="shared" si="0"/>
        <v>10984434.977272727</v>
      </c>
      <c r="Q16" s="66">
        <f>SUM(Q4:Q15)</f>
        <v>18088964.062369298</v>
      </c>
    </row>
    <row r="17" spans="1:17" x14ac:dyDescent="0.3">
      <c r="A17" s="2" t="s">
        <v>53</v>
      </c>
      <c r="B17" s="10">
        <f>AVERAGE(B4:B15)</f>
        <v>630862.25</v>
      </c>
      <c r="C17" s="10">
        <f t="shared" ref="C17:L17" si="4">AVERAGE(C4:C15)</f>
        <v>776180.41666666663</v>
      </c>
      <c r="D17" s="10">
        <f t="shared" si="4"/>
        <v>748474</v>
      </c>
      <c r="E17" s="10">
        <f t="shared" si="4"/>
        <v>780246.41666666663</v>
      </c>
      <c r="F17" s="10">
        <f t="shared" si="4"/>
        <v>734176.33333333337</v>
      </c>
      <c r="G17" s="10">
        <f t="shared" si="4"/>
        <v>859256.83333333337</v>
      </c>
      <c r="H17" s="10">
        <f t="shared" si="4"/>
        <v>1021168.4166666666</v>
      </c>
      <c r="I17" s="10">
        <f t="shared" si="4"/>
        <v>986013.125</v>
      </c>
      <c r="J17" s="10">
        <f t="shared" si="4"/>
        <v>945161.14583333337</v>
      </c>
      <c r="K17" s="10">
        <f t="shared" si="4"/>
        <v>1132213.9583333333</v>
      </c>
      <c r="L17" s="10">
        <f t="shared" si="4"/>
        <v>1455312.5</v>
      </c>
      <c r="N17" s="11">
        <f t="shared" si="0"/>
        <v>915369.58143939404</v>
      </c>
      <c r="Q17" s="66">
        <f>AVERAGE(Q4:Q15)</f>
        <v>1507413.6718641082</v>
      </c>
    </row>
    <row r="18" spans="1:17" x14ac:dyDescent="0.3">
      <c r="A18" s="2" t="s">
        <v>54</v>
      </c>
      <c r="B18" s="10">
        <f>_xlfn.STDEV.P(B4:B15)</f>
        <v>153128.34640540648</v>
      </c>
      <c r="C18" s="10">
        <f t="shared" ref="C18:L18" si="5">_xlfn.STDEV.P(C4:C15)</f>
        <v>212176.12471735926</v>
      </c>
      <c r="D18" s="10">
        <f t="shared" si="5"/>
        <v>169843.0683130754</v>
      </c>
      <c r="E18" s="10">
        <f t="shared" si="5"/>
        <v>182770.21306477446</v>
      </c>
      <c r="F18" s="10">
        <f t="shared" si="5"/>
        <v>172130.96034189264</v>
      </c>
      <c r="G18" s="10">
        <f t="shared" si="5"/>
        <v>226756.67478005044</v>
      </c>
      <c r="H18" s="10">
        <f t="shared" si="5"/>
        <v>262800.71492465487</v>
      </c>
      <c r="I18" s="10">
        <f t="shared" si="5"/>
        <v>227171.58694470127</v>
      </c>
      <c r="J18" s="10">
        <f t="shared" si="5"/>
        <v>201233.88609949042</v>
      </c>
      <c r="K18" s="10">
        <f t="shared" si="5"/>
        <v>287220.75931723509</v>
      </c>
      <c r="L18" s="10">
        <f t="shared" si="5"/>
        <v>364485.26186160522</v>
      </c>
      <c r="N18" s="11">
        <f t="shared" si="0"/>
        <v>223610.69061547687</v>
      </c>
      <c r="Q18" s="66">
        <f>_xlfn.STDEV.P(Q4:Q15)</f>
        <v>346355.13622615422</v>
      </c>
    </row>
    <row r="20" spans="1:17" x14ac:dyDescent="0.3">
      <c r="A20" s="3" t="s">
        <v>25</v>
      </c>
      <c r="B20" s="3" t="s">
        <v>55</v>
      </c>
      <c r="C20" s="3" t="s">
        <v>56</v>
      </c>
    </row>
    <row r="21" spans="1:17" x14ac:dyDescent="0.3">
      <c r="A21" s="2" t="s">
        <v>32</v>
      </c>
      <c r="B21" s="11">
        <f>B16</f>
        <v>7570347</v>
      </c>
      <c r="C21" s="8">
        <f>'Exp Smooth with Trend(CD)'!F12</f>
        <v>2.3869993114327263E-3</v>
      </c>
    </row>
    <row r="22" spans="1:17" x14ac:dyDescent="0.3">
      <c r="A22" s="2" t="s">
        <v>33</v>
      </c>
      <c r="B22" s="11">
        <f>C16</f>
        <v>9314165</v>
      </c>
      <c r="C22" s="8">
        <f>'Exp Smooth with Trend(CD)'!F13</f>
        <v>7921726.0323199537</v>
      </c>
    </row>
    <row r="23" spans="1:17" x14ac:dyDescent="0.3">
      <c r="A23" s="2" t="s">
        <v>34</v>
      </c>
      <c r="B23" s="11">
        <f>D16</f>
        <v>8981688</v>
      </c>
      <c r="C23" s="8">
        <f>'Exp Smooth with Trend(CD)'!F14</f>
        <v>9730174.3397369757</v>
      </c>
    </row>
    <row r="24" spans="1:17" x14ac:dyDescent="0.3">
      <c r="A24" s="2" t="s">
        <v>95</v>
      </c>
      <c r="B24" s="11">
        <f>E16</f>
        <v>9362957</v>
      </c>
      <c r="C24" s="8">
        <f>'Exp Smooth with Trend(CD)'!F15</f>
        <v>9362956.2104254048</v>
      </c>
    </row>
    <row r="25" spans="1:17" x14ac:dyDescent="0.3">
      <c r="A25" s="2" t="s">
        <v>36</v>
      </c>
      <c r="B25" s="11">
        <f>F16</f>
        <v>8810116</v>
      </c>
      <c r="C25" s="8">
        <f>'Exp Smooth with Trend(CD)'!F16</f>
        <v>9744225.2470736541</v>
      </c>
    </row>
    <row r="26" spans="1:17" x14ac:dyDescent="0.3">
      <c r="A26" s="2" t="s">
        <v>37</v>
      </c>
      <c r="B26" s="11">
        <f>G16</f>
        <v>10311082</v>
      </c>
      <c r="C26" s="8">
        <f>'Exp Smooth with Trend(CD)'!F17</f>
        <v>9148027.396826895</v>
      </c>
    </row>
    <row r="27" spans="1:17" x14ac:dyDescent="0.3">
      <c r="A27" s="2" t="s">
        <v>31</v>
      </c>
      <c r="B27" s="11">
        <f>H16</f>
        <v>12254021</v>
      </c>
      <c r="C27" s="8">
        <f>'Exp Smooth with Trend(CD)'!F18</f>
        <v>10702976.787331328</v>
      </c>
    </row>
    <row r="28" spans="1:17" x14ac:dyDescent="0.3">
      <c r="A28" s="2" t="s">
        <v>30</v>
      </c>
      <c r="B28" s="11">
        <f>I16</f>
        <v>11832157.5</v>
      </c>
      <c r="C28" s="8">
        <f>'Exp Smooth with Trend(CD)'!F19</f>
        <v>12717907.78598186</v>
      </c>
    </row>
    <row r="29" spans="1:17" x14ac:dyDescent="0.3">
      <c r="A29" s="2" t="s">
        <v>29</v>
      </c>
      <c r="B29" s="11">
        <f>J16</f>
        <v>11341933.75</v>
      </c>
      <c r="C29" s="8">
        <f>'Exp Smooth with Trend(CD)'!F20</f>
        <v>12254932.025691485</v>
      </c>
    </row>
    <row r="30" spans="1:17" x14ac:dyDescent="0.3">
      <c r="A30" s="2" t="s">
        <v>28</v>
      </c>
      <c r="B30" s="11">
        <f>K16</f>
        <v>13586567.5</v>
      </c>
      <c r="C30" s="8">
        <f>'Exp Smooth with Trend(CD)'!F21</f>
        <v>11722331.295013139</v>
      </c>
    </row>
    <row r="31" spans="1:17" x14ac:dyDescent="0.3">
      <c r="A31" s="2" t="s">
        <v>27</v>
      </c>
      <c r="B31" s="11">
        <f>L16</f>
        <v>17463750</v>
      </c>
      <c r="C31" s="8">
        <f>'Exp Smooth with Trend(CD)'!F22</f>
        <v>14053493.906832475</v>
      </c>
    </row>
    <row r="32" spans="1:17" x14ac:dyDescent="0.3">
      <c r="A32" s="2" t="s">
        <v>96</v>
      </c>
      <c r="B32" s="12"/>
      <c r="C32" s="13">
        <f>'Exp Smooth with Trend(CD)'!F23</f>
        <v>18088964.062369298</v>
      </c>
      <c r="D32" s="10"/>
    </row>
    <row r="37" spans="13:20" ht="14.4" customHeight="1" x14ac:dyDescent="0.3">
      <c r="M37" s="70"/>
      <c r="N37" s="70"/>
      <c r="O37" s="70"/>
      <c r="P37" s="70"/>
      <c r="Q37" s="70"/>
      <c r="R37" s="70"/>
      <c r="S37" s="70"/>
      <c r="T37" s="70"/>
    </row>
    <row r="38" spans="13:20" x14ac:dyDescent="0.3">
      <c r="M38" s="70"/>
      <c r="N38" s="70"/>
      <c r="O38" s="70"/>
      <c r="P38" s="70"/>
      <c r="Q38" s="70"/>
      <c r="R38" s="70"/>
      <c r="S38" s="70"/>
      <c r="T38" s="70"/>
    </row>
    <row r="39" spans="13:20" x14ac:dyDescent="0.3">
      <c r="M39" s="70"/>
      <c r="N39" s="70"/>
      <c r="O39" s="70"/>
      <c r="P39" s="70"/>
      <c r="Q39" s="70"/>
      <c r="R39" s="70"/>
      <c r="S39" s="70"/>
      <c r="T39" s="70"/>
    </row>
    <row r="40" spans="13:20" x14ac:dyDescent="0.3">
      <c r="M40" s="70"/>
      <c r="N40" s="70"/>
      <c r="O40" s="70"/>
      <c r="P40" s="70"/>
      <c r="Q40" s="70"/>
      <c r="R40" s="70"/>
      <c r="S40" s="70"/>
      <c r="T40" s="70"/>
    </row>
  </sheetData>
  <mergeCells count="2">
    <mergeCell ref="B2:M2"/>
    <mergeCell ref="M37:T4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7350B-F034-4725-AD06-CF10F72D5632}">
  <dimension ref="A1:O28"/>
  <sheetViews>
    <sheetView topLeftCell="A6" zoomScaleNormal="100" workbookViewId="0">
      <selection activeCell="E12" sqref="E12"/>
    </sheetView>
  </sheetViews>
  <sheetFormatPr defaultColWidth="9.109375" defaultRowHeight="14.4" x14ac:dyDescent="0.3"/>
  <cols>
    <col min="1" max="1" width="9.21875" bestFit="1" customWidth="1"/>
    <col min="2" max="2" width="12" bestFit="1" customWidth="1"/>
    <col min="4" max="4" width="12.88671875" customWidth="1"/>
    <col min="6" max="6" width="10.88671875" customWidth="1"/>
    <col min="8" max="8" width="9" bestFit="1" customWidth="1"/>
    <col min="9" max="9" width="11.21875" customWidth="1"/>
  </cols>
  <sheetData>
    <row r="1" spans="1:15" ht="19.8" x14ac:dyDescent="0.4">
      <c r="A1" s="15" t="s">
        <v>59</v>
      </c>
      <c r="B1" s="16"/>
      <c r="C1" s="16" t="s">
        <v>60</v>
      </c>
      <c r="D1" s="16"/>
      <c r="E1" s="16"/>
      <c r="F1" s="16"/>
      <c r="G1" s="16"/>
      <c r="H1" s="16"/>
      <c r="I1" s="16"/>
      <c r="J1" s="16"/>
    </row>
    <row r="2" spans="1:15" x14ac:dyDescent="0.3">
      <c r="A2" s="17"/>
      <c r="B2" s="17"/>
    </row>
    <row r="5" spans="1:15" ht="15" thickBot="1" x14ac:dyDescent="0.35">
      <c r="A5" t="s">
        <v>61</v>
      </c>
      <c r="B5" s="18">
        <v>1</v>
      </c>
      <c r="C5" s="19" t="str">
        <f>IF(OR(B5&lt;0,B5&gt;1),"Alpha should be between 0 and 1","")</f>
        <v/>
      </c>
    </row>
    <row r="6" spans="1:15" x14ac:dyDescent="0.3">
      <c r="A6" t="s">
        <v>62</v>
      </c>
      <c r="B6" s="18">
        <v>4.6415181503217731E-2</v>
      </c>
      <c r="C6" s="19" t="str">
        <f>IF(OR(B6&lt;0,B6&gt;1),"Beta should be between 0 and 1","")</f>
        <v/>
      </c>
      <c r="J6" s="20"/>
      <c r="L6" s="21"/>
      <c r="M6" s="22"/>
      <c r="N6" s="22"/>
      <c r="O6" s="23"/>
    </row>
    <row r="7" spans="1:15" x14ac:dyDescent="0.3">
      <c r="C7" s="19"/>
      <c r="J7" s="20"/>
      <c r="L7" s="24"/>
      <c r="M7" s="25"/>
      <c r="N7" s="25"/>
      <c r="O7" s="26"/>
    </row>
    <row r="8" spans="1:15" x14ac:dyDescent="0.3">
      <c r="C8" s="19"/>
      <c r="J8" s="20"/>
      <c r="L8" s="24"/>
      <c r="M8" s="25"/>
      <c r="N8" s="25"/>
      <c r="O8" s="26"/>
    </row>
    <row r="9" spans="1:15" x14ac:dyDescent="0.3">
      <c r="C9" s="19"/>
      <c r="J9" s="20"/>
      <c r="L9" s="24"/>
      <c r="M9" s="25"/>
      <c r="N9" s="25"/>
      <c r="O9" s="26"/>
    </row>
    <row r="10" spans="1:15" ht="15" thickBot="1" x14ac:dyDescent="0.35">
      <c r="A10" s="27" t="s">
        <v>63</v>
      </c>
      <c r="D10" s="28" t="s">
        <v>64</v>
      </c>
      <c r="E10" s="28"/>
      <c r="F10" s="28"/>
      <c r="J10" s="20"/>
      <c r="L10" s="29" t="s">
        <v>65</v>
      </c>
      <c r="M10" s="30"/>
      <c r="N10" s="30"/>
      <c r="O10" s="31"/>
    </row>
    <row r="11" spans="1:15" s="32" customFormat="1" ht="73.2" thickBot="1" x14ac:dyDescent="0.4">
      <c r="A11" s="32" t="s">
        <v>66</v>
      </c>
      <c r="B11" s="32" t="s">
        <v>55</v>
      </c>
      <c r="D11" s="33" t="s">
        <v>67</v>
      </c>
      <c r="E11" s="34" t="s">
        <v>68</v>
      </c>
      <c r="F11" s="34" t="s">
        <v>69</v>
      </c>
      <c r="G11" s="35" t="s">
        <v>70</v>
      </c>
      <c r="H11" s="35" t="s">
        <v>71</v>
      </c>
      <c r="I11" s="35" t="s">
        <v>72</v>
      </c>
      <c r="J11" s="36" t="s">
        <v>73</v>
      </c>
      <c r="L11" s="37" t="s">
        <v>74</v>
      </c>
      <c r="M11" s="38" t="s">
        <v>75</v>
      </c>
      <c r="N11" s="38" t="s">
        <v>76</v>
      </c>
      <c r="O11" s="39" t="s">
        <v>77</v>
      </c>
    </row>
    <row r="12" spans="1:15" x14ac:dyDescent="0.3">
      <c r="A12" t="s">
        <v>78</v>
      </c>
      <c r="B12" s="40">
        <f>'Seasonality(CD)'!B21</f>
        <v>7570347</v>
      </c>
      <c r="D12" s="41">
        <v>3.5925115685043411E-6</v>
      </c>
      <c r="E12" s="41">
        <v>2.383406799864222E-3</v>
      </c>
      <c r="F12" s="42">
        <f>D12+E12</f>
        <v>2.3869993114327263E-3</v>
      </c>
      <c r="G12" s="30">
        <f t="shared" ref="G12:G22" si="0">B12-F12</f>
        <v>7570346.9976130007</v>
      </c>
      <c r="H12" s="30">
        <f t="shared" ref="H12:H22" si="1">ABS(G12)</f>
        <v>7570346.9976130007</v>
      </c>
      <c r="I12" s="30">
        <f t="shared" ref="I12:I22" si="2">G12^2</f>
        <v>57310153664268.172</v>
      </c>
      <c r="J12" s="43">
        <f t="shared" ref="J12:J22" si="3">H12/B12</f>
        <v>0.99999999968469089</v>
      </c>
      <c r="L12" s="44"/>
      <c r="M12" s="30"/>
      <c r="N12" s="30"/>
      <c r="O12" s="31"/>
    </row>
    <row r="13" spans="1:15" x14ac:dyDescent="0.3">
      <c r="A13" t="s">
        <v>79</v>
      </c>
      <c r="B13" s="45">
        <f>'Seasonality(CD)'!B22</f>
        <v>9314165</v>
      </c>
      <c r="D13" s="44">
        <f>$B$5*B12+(1-$B$5)*F12</f>
        <v>7570347</v>
      </c>
      <c r="E13" s="42">
        <f>$B$6*(D13-D12)+(1-$B$6)*E12</f>
        <v>351379.03231995361</v>
      </c>
      <c r="F13" s="42">
        <f>D13+E13</f>
        <v>7921726.0323199537</v>
      </c>
      <c r="G13" s="30">
        <f t="shared" si="0"/>
        <v>1392438.9676800463</v>
      </c>
      <c r="H13" s="30">
        <f t="shared" si="1"/>
        <v>1392438.9676800463</v>
      </c>
      <c r="I13" s="30">
        <f t="shared" si="2"/>
        <v>1938886278713.873</v>
      </c>
      <c r="J13" s="43">
        <f t="shared" si="3"/>
        <v>0.14949691869105242</v>
      </c>
      <c r="L13" s="44">
        <f>L12+G13</f>
        <v>1392438.9676800463</v>
      </c>
      <c r="M13" s="30">
        <f>M12+H13</f>
        <v>1392438.9676800463</v>
      </c>
      <c r="N13" s="30">
        <f>SUM($H$11:H13)/COUNT($H$11:H13)</f>
        <v>4481392.982646523</v>
      </c>
      <c r="O13" s="31">
        <f>L13/N13</f>
        <v>0.31071565762521686</v>
      </c>
    </row>
    <row r="14" spans="1:15" x14ac:dyDescent="0.3">
      <c r="A14" t="s">
        <v>80</v>
      </c>
      <c r="B14" s="45">
        <f>'Seasonality(CD)'!B23</f>
        <v>8981688</v>
      </c>
      <c r="D14" s="44">
        <f t="shared" ref="D14:D23" si="4">$B$5*B13+(1-$B$5)*F13</f>
        <v>9314165</v>
      </c>
      <c r="E14" s="42">
        <f t="shared" ref="E14:E23" si="5">$B$6*(D14-D13)+(1-$B$6)*E13</f>
        <v>416009.33973697608</v>
      </c>
      <c r="F14" s="42">
        <f t="shared" ref="F14:F23" si="6">D14+E14</f>
        <v>9730174.3397369757</v>
      </c>
      <c r="G14" s="30">
        <f t="shared" si="0"/>
        <v>-748486.33973697573</v>
      </c>
      <c r="H14" s="30">
        <f t="shared" si="1"/>
        <v>748486.33973697573</v>
      </c>
      <c r="I14" s="30">
        <f t="shared" si="2"/>
        <v>560231800772.85547</v>
      </c>
      <c r="J14" s="43">
        <f t="shared" si="3"/>
        <v>8.3334707210601808E-2</v>
      </c>
      <c r="L14" s="44">
        <f t="shared" ref="L14:M21" si="7">L13+G14</f>
        <v>643952.62794307061</v>
      </c>
      <c r="M14" s="30">
        <f t="shared" si="7"/>
        <v>2140925.3074170221</v>
      </c>
      <c r="N14" s="30">
        <f>SUM($H$11:H14)/COUNT($H$11:H14)</f>
        <v>3237090.7683433406</v>
      </c>
      <c r="O14" s="31">
        <f t="shared" ref="O14:O21" si="8">L14/N14</f>
        <v>0.19892943201979749</v>
      </c>
    </row>
    <row r="15" spans="1:15" x14ac:dyDescent="0.3">
      <c r="A15" t="s">
        <v>81</v>
      </c>
      <c r="B15" s="45">
        <f>'Seasonality(CD)'!B24</f>
        <v>9362957</v>
      </c>
      <c r="D15" s="44">
        <f t="shared" si="4"/>
        <v>8981688</v>
      </c>
      <c r="E15" s="42">
        <f t="shared" si="5"/>
        <v>381268.21042540518</v>
      </c>
      <c r="F15" s="42">
        <f t="shared" si="6"/>
        <v>9362956.2104254048</v>
      </c>
      <c r="G15" s="30">
        <f t="shared" si="0"/>
        <v>0.78957459516823292</v>
      </c>
      <c r="H15" s="30">
        <f t="shared" si="1"/>
        <v>0.78957459516823292</v>
      </c>
      <c r="I15" s="30">
        <f t="shared" si="2"/>
        <v>0.6234280413350789</v>
      </c>
      <c r="J15" s="43">
        <f t="shared" si="3"/>
        <v>8.4329618855264736E-8</v>
      </c>
      <c r="L15" s="44">
        <f t="shared" si="7"/>
        <v>643953.41751766577</v>
      </c>
      <c r="M15" s="30">
        <f t="shared" si="7"/>
        <v>2140926.0969916172</v>
      </c>
      <c r="N15" s="30">
        <f>SUM($H$11:H15)/COUNT($H$11:H15)</f>
        <v>2427818.2736511542</v>
      </c>
      <c r="O15" s="31">
        <f t="shared" si="8"/>
        <v>0.26523954634760832</v>
      </c>
    </row>
    <row r="16" spans="1:15" x14ac:dyDescent="0.3">
      <c r="A16" t="s">
        <v>82</v>
      </c>
      <c r="B16" s="45">
        <f>'Seasonality(CD)'!B25</f>
        <v>8810116</v>
      </c>
      <c r="D16" s="44">
        <f t="shared" si="4"/>
        <v>9362957</v>
      </c>
      <c r="E16" s="42">
        <f t="shared" si="5"/>
        <v>381268.24707365327</v>
      </c>
      <c r="F16" s="42">
        <f t="shared" si="6"/>
        <v>9744225.2470736541</v>
      </c>
      <c r="G16" s="30">
        <f t="shared" si="0"/>
        <v>-934109.24707365409</v>
      </c>
      <c r="H16" s="30">
        <f t="shared" si="1"/>
        <v>934109.24707365409</v>
      </c>
      <c r="I16" s="30">
        <f t="shared" si="2"/>
        <v>872560085468.50891</v>
      </c>
      <c r="J16" s="43">
        <f t="shared" si="3"/>
        <v>0.10602689534095285</v>
      </c>
      <c r="L16" s="44">
        <f t="shared" si="7"/>
        <v>-290155.82955598831</v>
      </c>
      <c r="M16" s="30">
        <f t="shared" si="7"/>
        <v>3075035.3440652713</v>
      </c>
      <c r="N16" s="30">
        <f>SUM($H$11:H16)/COUNT($H$11:H16)</f>
        <v>2129076.4683356541</v>
      </c>
      <c r="O16" s="31">
        <f t="shared" si="8"/>
        <v>-0.13628248391792594</v>
      </c>
    </row>
    <row r="17" spans="1:15" x14ac:dyDescent="0.3">
      <c r="A17" t="s">
        <v>83</v>
      </c>
      <c r="B17" s="45">
        <f>'Seasonality(CD)'!B26</f>
        <v>10311082</v>
      </c>
      <c r="D17" s="44">
        <f t="shared" si="4"/>
        <v>8810116</v>
      </c>
      <c r="E17" s="42">
        <f t="shared" si="5"/>
        <v>337911.39682689559</v>
      </c>
      <c r="F17" s="42">
        <f t="shared" si="6"/>
        <v>9148027.396826895</v>
      </c>
      <c r="G17" s="30">
        <f t="shared" si="0"/>
        <v>1163054.603173105</v>
      </c>
      <c r="H17" s="30">
        <f t="shared" si="1"/>
        <v>1163054.603173105</v>
      </c>
      <c r="I17" s="30">
        <f t="shared" si="2"/>
        <v>1352696009962.1489</v>
      </c>
      <c r="J17" s="43">
        <f t="shared" si="3"/>
        <v>0.11279656229803089</v>
      </c>
      <c r="L17" s="44">
        <f t="shared" si="7"/>
        <v>872898.77361711673</v>
      </c>
      <c r="M17" s="30">
        <f t="shared" si="7"/>
        <v>4238089.9472383764</v>
      </c>
      <c r="N17" s="30">
        <f>SUM($H$11:H17)/COUNT($H$11:H17)</f>
        <v>1968072.8241418961</v>
      </c>
      <c r="O17" s="31">
        <f t="shared" si="8"/>
        <v>0.44352971237114219</v>
      </c>
    </row>
    <row r="18" spans="1:15" x14ac:dyDescent="0.3">
      <c r="A18" t="s">
        <v>84</v>
      </c>
      <c r="B18" s="45">
        <f>'Seasonality(CD)'!B27</f>
        <v>12254021</v>
      </c>
      <c r="D18" s="44">
        <f t="shared" si="4"/>
        <v>10311082</v>
      </c>
      <c r="E18" s="42">
        <f t="shared" si="5"/>
        <v>391894.78733132809</v>
      </c>
      <c r="F18" s="42">
        <f t="shared" si="6"/>
        <v>10702976.787331328</v>
      </c>
      <c r="G18" s="30">
        <f t="shared" si="0"/>
        <v>1551044.2126686722</v>
      </c>
      <c r="H18" s="30">
        <f t="shared" si="1"/>
        <v>1551044.2126686722</v>
      </c>
      <c r="I18" s="30">
        <f t="shared" si="2"/>
        <v>2405738149652.9814</v>
      </c>
      <c r="J18" s="43">
        <f t="shared" si="3"/>
        <v>0.12657430672500661</v>
      </c>
      <c r="L18" s="44">
        <f t="shared" si="7"/>
        <v>2423942.9862857889</v>
      </c>
      <c r="M18" s="30">
        <f t="shared" si="7"/>
        <v>5789134.1599070486</v>
      </c>
      <c r="N18" s="30">
        <f>SUM($H$11:H18)/COUNT($H$11:H18)</f>
        <v>1908497.3082171497</v>
      </c>
      <c r="O18" s="31">
        <f t="shared" si="8"/>
        <v>1.2700793319693755</v>
      </c>
    </row>
    <row r="19" spans="1:15" x14ac:dyDescent="0.3">
      <c r="A19" t="s">
        <v>85</v>
      </c>
      <c r="B19" s="45">
        <f>'Seasonality(CD)'!B28</f>
        <v>11832157.5</v>
      </c>
      <c r="D19" s="44">
        <f t="shared" si="4"/>
        <v>12254021</v>
      </c>
      <c r="E19" s="42">
        <f t="shared" si="5"/>
        <v>463886.7859818599</v>
      </c>
      <c r="F19" s="42">
        <f t="shared" si="6"/>
        <v>12717907.78598186</v>
      </c>
      <c r="G19" s="30">
        <f t="shared" si="0"/>
        <v>-885750.28598186001</v>
      </c>
      <c r="H19" s="30">
        <f t="shared" si="1"/>
        <v>885750.28598186001</v>
      </c>
      <c r="I19" s="30">
        <f t="shared" si="2"/>
        <v>784553569116.94678</v>
      </c>
      <c r="J19" s="43">
        <f t="shared" si="3"/>
        <v>7.485957535486322E-2</v>
      </c>
      <c r="L19" s="44">
        <f t="shared" si="7"/>
        <v>1538192.7003039289</v>
      </c>
      <c r="M19" s="30">
        <f t="shared" si="7"/>
        <v>6674884.4458889086</v>
      </c>
      <c r="N19" s="30">
        <f>SUM($H$11:H19)/COUNT($H$11:H19)</f>
        <v>1780653.9304377385</v>
      </c>
      <c r="O19" s="31">
        <f t="shared" si="8"/>
        <v>0.86383584929711454</v>
      </c>
    </row>
    <row r="20" spans="1:15" x14ac:dyDescent="0.3">
      <c r="A20" t="s">
        <v>86</v>
      </c>
      <c r="B20" s="45">
        <f>'Seasonality(CD)'!B29</f>
        <v>11341933.75</v>
      </c>
      <c r="D20" s="44">
        <f t="shared" si="4"/>
        <v>11832157.5</v>
      </c>
      <c r="E20" s="42">
        <f t="shared" si="5"/>
        <v>422774.52569148486</v>
      </c>
      <c r="F20" s="42">
        <f t="shared" si="6"/>
        <v>12254932.025691485</v>
      </c>
      <c r="G20" s="30">
        <f t="shared" si="0"/>
        <v>-912998.27569148503</v>
      </c>
      <c r="H20" s="30">
        <f t="shared" si="1"/>
        <v>912998.27569148503</v>
      </c>
      <c r="I20" s="30">
        <f t="shared" si="2"/>
        <v>833565851415.62488</v>
      </c>
      <c r="J20" s="43">
        <f t="shared" si="3"/>
        <v>8.0497584963541605E-2</v>
      </c>
      <c r="L20" s="44">
        <f t="shared" si="7"/>
        <v>625194.42461244389</v>
      </c>
      <c r="M20" s="30">
        <f t="shared" si="7"/>
        <v>7587882.7215803936</v>
      </c>
      <c r="N20" s="30">
        <f>SUM($H$11:H20)/COUNT($H$11:H20)</f>
        <v>1684247.7465770438</v>
      </c>
      <c r="O20" s="31">
        <f t="shared" si="8"/>
        <v>0.37120098624626252</v>
      </c>
    </row>
    <row r="21" spans="1:15" x14ac:dyDescent="0.3">
      <c r="A21" t="s">
        <v>87</v>
      </c>
      <c r="B21" s="45">
        <f>'Seasonality(CD)'!B30</f>
        <v>13586567.5</v>
      </c>
      <c r="D21" s="44">
        <f t="shared" si="4"/>
        <v>11341933.75</v>
      </c>
      <c r="E21" s="42">
        <f t="shared" si="5"/>
        <v>380397.54501313978</v>
      </c>
      <c r="F21" s="42">
        <f t="shared" si="6"/>
        <v>11722331.295013139</v>
      </c>
      <c r="G21" s="30">
        <f t="shared" si="0"/>
        <v>1864236.204986861</v>
      </c>
      <c r="H21" s="30">
        <f t="shared" si="1"/>
        <v>1864236.204986861</v>
      </c>
      <c r="I21" s="30">
        <f t="shared" si="2"/>
        <v>3475376627983.8135</v>
      </c>
      <c r="J21" s="43">
        <f t="shared" si="3"/>
        <v>0.13721171333280913</v>
      </c>
      <c r="L21" s="44">
        <f t="shared" si="7"/>
        <v>2489430.6295993049</v>
      </c>
      <c r="M21" s="30">
        <f t="shared" si="7"/>
        <v>9452118.9265672546</v>
      </c>
      <c r="N21" s="30">
        <f>SUM($H$11:H21)/COUNT($H$11:H21)</f>
        <v>1702246.5924180255</v>
      </c>
      <c r="O21" s="31">
        <f t="shared" si="8"/>
        <v>1.4624383098708935</v>
      </c>
    </row>
    <row r="22" spans="1:15" ht="15" thickBot="1" x14ac:dyDescent="0.35">
      <c r="A22" t="s">
        <v>88</v>
      </c>
      <c r="B22" s="46">
        <f>'Seasonality(CD)'!B31</f>
        <v>17463750</v>
      </c>
      <c r="D22" s="44">
        <f t="shared" si="4"/>
        <v>13586567.5</v>
      </c>
      <c r="E22" s="42">
        <f t="shared" si="5"/>
        <v>466926.40683247475</v>
      </c>
      <c r="F22" s="47">
        <f t="shared" si="6"/>
        <v>14053493.906832475</v>
      </c>
      <c r="G22" s="30">
        <f t="shared" si="0"/>
        <v>3410256.0931675248</v>
      </c>
      <c r="H22" s="30">
        <f t="shared" si="1"/>
        <v>3410256.0931675248</v>
      </c>
      <c r="I22" s="30">
        <f t="shared" si="2"/>
        <v>11629846620986.229</v>
      </c>
      <c r="J22" s="31">
        <f t="shared" si="3"/>
        <v>0.19527627761320018</v>
      </c>
    </row>
    <row r="23" spans="1:15" ht="15" thickBot="1" x14ac:dyDescent="0.35">
      <c r="B23" s="48" t="s">
        <v>89</v>
      </c>
      <c r="C23" s="49"/>
      <c r="D23" s="49">
        <f t="shared" si="4"/>
        <v>17463750</v>
      </c>
      <c r="E23" s="49">
        <f t="shared" si="5"/>
        <v>625214.06236929959</v>
      </c>
      <c r="F23" s="50">
        <f t="shared" si="6"/>
        <v>18088964.062369298</v>
      </c>
      <c r="G23" s="42"/>
      <c r="H23" s="30"/>
      <c r="I23" s="30"/>
      <c r="J23" s="31"/>
    </row>
    <row r="24" spans="1:15" x14ac:dyDescent="0.3">
      <c r="D24" s="51" t="s">
        <v>52</v>
      </c>
      <c r="E24" s="52"/>
      <c r="F24" s="52"/>
      <c r="G24" s="30">
        <f>SUM(G12:G22)</f>
        <v>13470033.720379829</v>
      </c>
      <c r="H24" s="30">
        <f>SUM(H12:H22)</f>
        <v>20432722.017347779</v>
      </c>
      <c r="I24" s="30">
        <f>SUM(I12:I22)</f>
        <v>81163608658341.781</v>
      </c>
      <c r="J24" s="43">
        <f>SUM(J12:J22)</f>
        <v>2.0660746255443687</v>
      </c>
    </row>
    <row r="25" spans="1:15" x14ac:dyDescent="0.3">
      <c r="D25" s="53" t="s">
        <v>53</v>
      </c>
      <c r="E25" s="54"/>
      <c r="F25" s="54"/>
      <c r="G25" s="55">
        <f>AVERAGE(G12:G22)</f>
        <v>1224548.52003453</v>
      </c>
      <c r="H25" s="55">
        <f>AVERAGE(H12:H22)</f>
        <v>1857520.1833952526</v>
      </c>
      <c r="I25" s="55">
        <f>AVERAGE(I12:I22)</f>
        <v>7378509878031.0713</v>
      </c>
      <c r="J25" s="56">
        <f>AVERAGE(J12:J22)</f>
        <v>0.18782496595857898</v>
      </c>
    </row>
    <row r="26" spans="1:15" x14ac:dyDescent="0.3">
      <c r="D26" s="29"/>
      <c r="E26" s="57"/>
      <c r="F26" s="57"/>
      <c r="G26" s="58" t="s">
        <v>90</v>
      </c>
      <c r="H26" s="58" t="s">
        <v>91</v>
      </c>
      <c r="I26" s="58" t="s">
        <v>92</v>
      </c>
      <c r="J26" s="59" t="s">
        <v>93</v>
      </c>
    </row>
    <row r="27" spans="1:15" ht="15" thickBot="1" x14ac:dyDescent="0.35">
      <c r="D27" s="60"/>
      <c r="E27" s="61"/>
      <c r="F27" s="61"/>
      <c r="G27" s="62"/>
      <c r="H27" s="63" t="s">
        <v>94</v>
      </c>
      <c r="I27" s="62">
        <f>SQRT(I24/(COUNT(I12:I22)-2))</f>
        <v>3003028.2615745985</v>
      </c>
      <c r="J27" s="64"/>
    </row>
    <row r="28" spans="1:15" x14ac:dyDescent="0.3">
      <c r="A28" s="28"/>
      <c r="B28" s="28"/>
      <c r="I28" t="str">
        <f>IF(COUNT(I12:I22)-2&lt;1,"Not enough data to compute the standard error","")</f>
        <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6A41-05B4-4875-98E0-CB75C5527E33}">
  <dimension ref="A2:T40"/>
  <sheetViews>
    <sheetView topLeftCell="I11" workbookViewId="0">
      <selection activeCell="T11" sqref="T11"/>
    </sheetView>
  </sheetViews>
  <sheetFormatPr defaultRowHeight="14.4" x14ac:dyDescent="0.3"/>
  <cols>
    <col min="1" max="1" width="11.44140625" customWidth="1"/>
    <col min="2" max="2" width="13.5546875" customWidth="1"/>
    <col min="3" max="3" width="12" bestFit="1" customWidth="1"/>
    <col min="4" max="11" width="11.21875" bestFit="1" customWidth="1"/>
    <col min="12" max="12" width="12.21875" bestFit="1" customWidth="1"/>
    <col min="14" max="14" width="11.21875" bestFit="1" customWidth="1"/>
    <col min="17" max="17" width="13.88671875" bestFit="1" customWidth="1"/>
  </cols>
  <sheetData>
    <row r="2" spans="1:17" ht="15" customHeight="1" x14ac:dyDescent="0.3">
      <c r="B2" s="69" t="s">
        <v>100</v>
      </c>
      <c r="C2" s="69"/>
      <c r="D2" s="69"/>
      <c r="E2" s="69"/>
      <c r="F2" s="69"/>
      <c r="G2" s="69"/>
      <c r="H2" s="69"/>
      <c r="I2" s="69"/>
      <c r="J2" s="69"/>
      <c r="K2" s="69"/>
      <c r="L2" s="69"/>
      <c r="M2" s="69"/>
    </row>
    <row r="3" spans="1:17" ht="28.8" x14ac:dyDescent="0.3">
      <c r="A3" s="2"/>
      <c r="B3" s="2" t="s">
        <v>32</v>
      </c>
      <c r="C3" s="2" t="s">
        <v>33</v>
      </c>
      <c r="D3" s="2" t="s">
        <v>34</v>
      </c>
      <c r="E3" s="2" t="s">
        <v>35</v>
      </c>
      <c r="F3" s="2" t="s">
        <v>36</v>
      </c>
      <c r="G3" s="2" t="s">
        <v>37</v>
      </c>
      <c r="H3" s="2" t="s">
        <v>31</v>
      </c>
      <c r="I3" s="2" t="s">
        <v>30</v>
      </c>
      <c r="J3" s="2" t="s">
        <v>29</v>
      </c>
      <c r="K3" s="2" t="s">
        <v>28</v>
      </c>
      <c r="L3" s="2" t="s">
        <v>27</v>
      </c>
      <c r="M3" s="2"/>
      <c r="N3" s="5" t="s">
        <v>38</v>
      </c>
      <c r="O3" s="5" t="s">
        <v>39</v>
      </c>
      <c r="P3" s="5" t="s">
        <v>40</v>
      </c>
      <c r="Q3" s="5" t="s">
        <v>97</v>
      </c>
    </row>
    <row r="4" spans="1:17" x14ac:dyDescent="0.3">
      <c r="A4" s="2" t="s">
        <v>45</v>
      </c>
      <c r="B4" s="8">
        <f>'Monthly Demand'!H3</f>
        <v>1071232</v>
      </c>
      <c r="C4" s="8">
        <f>'Monthly Demand'!H15</f>
        <v>1378045</v>
      </c>
      <c r="D4" s="8">
        <f>'Monthly Demand'!H27</f>
        <v>1253121</v>
      </c>
      <c r="E4" s="8">
        <f>'Monthly Demand'!H39</f>
        <v>1361839</v>
      </c>
      <c r="F4" s="1">
        <f>'Monthly Demand'!H51</f>
        <v>1277009</v>
      </c>
      <c r="G4" s="8">
        <f>'Monthly Demand'!H63</f>
        <v>1634864</v>
      </c>
      <c r="H4" s="8">
        <f>'Monthly Demand'!H75</f>
        <v>1636693</v>
      </c>
      <c r="I4" s="14">
        <f>'Monthly Demand'!H87</f>
        <v>1717683.75</v>
      </c>
      <c r="J4" s="14">
        <f>'Monthly Demand'!H99</f>
        <v>1725990</v>
      </c>
      <c r="K4" s="14">
        <f>'Monthly Demand'!H111</f>
        <v>1918911.25</v>
      </c>
      <c r="L4" s="14">
        <f>'Monthly Demand'!H123</f>
        <v>2753633.75</v>
      </c>
      <c r="N4" s="8">
        <f t="shared" ref="N4:N18" si="0">AVERAGE(B4:L4)</f>
        <v>1611729.25</v>
      </c>
      <c r="O4" s="8">
        <f>AVERAGE(B4:L15)</f>
        <v>2211420.4071969697</v>
      </c>
      <c r="P4" s="8">
        <f>N4/$O$4</f>
        <v>0.72882082699187301</v>
      </c>
      <c r="Q4" s="9">
        <f>($C$32/12)*P4</f>
        <v>2818630.8780973186</v>
      </c>
    </row>
    <row r="5" spans="1:17" x14ac:dyDescent="0.3">
      <c r="A5" s="2" t="s">
        <v>46</v>
      </c>
      <c r="B5" s="8">
        <f>'Monthly Demand'!H4</f>
        <v>922366</v>
      </c>
      <c r="C5" s="8">
        <f>'Monthly Demand'!H16</f>
        <v>1008143</v>
      </c>
      <c r="D5" s="8">
        <f>'Monthly Demand'!H28</f>
        <v>1142691</v>
      </c>
      <c r="E5" s="8">
        <f>'Monthly Demand'!H40</f>
        <v>1163446</v>
      </c>
      <c r="F5" s="8">
        <f>'Monthly Demand'!H52</f>
        <v>1088915</v>
      </c>
      <c r="G5" s="8">
        <f>'Monthly Demand'!H64</f>
        <v>1104938</v>
      </c>
      <c r="H5" s="8">
        <f>'Monthly Demand'!H76</f>
        <v>1427898</v>
      </c>
      <c r="I5" s="8">
        <f>'Monthly Demand'!H88</f>
        <v>1343525</v>
      </c>
      <c r="J5" s="14">
        <f>'Monthly Demand'!H100</f>
        <v>1329520</v>
      </c>
      <c r="K5" s="14">
        <f>'Monthly Demand'!H112</f>
        <v>1418200</v>
      </c>
      <c r="L5" s="14">
        <f>'Monthly Demand'!H124</f>
        <v>1872205</v>
      </c>
      <c r="N5" s="8">
        <f t="shared" si="0"/>
        <v>1256531.5454545454</v>
      </c>
      <c r="O5" s="8"/>
      <c r="P5" s="8">
        <f t="shared" ref="P5:P15" si="1">N5/$O$4</f>
        <v>0.56820111696772768</v>
      </c>
      <c r="Q5" s="9">
        <f t="shared" ref="Q5:Q15" si="2">($C$32/12)*P5</f>
        <v>2197452.5890881028</v>
      </c>
    </row>
    <row r="6" spans="1:17" x14ac:dyDescent="0.3">
      <c r="A6" s="2" t="s">
        <v>47</v>
      </c>
      <c r="B6" s="8">
        <f>'Monthly Demand'!H5</f>
        <v>1273374</v>
      </c>
      <c r="C6" s="8">
        <f>'Monthly Demand'!H17</f>
        <v>1480203</v>
      </c>
      <c r="D6" s="8">
        <f>'Monthly Demand'!H29</f>
        <v>1491071</v>
      </c>
      <c r="E6" s="8">
        <f>'Monthly Demand'!H41</f>
        <v>1477909</v>
      </c>
      <c r="F6" s="8">
        <f>'Monthly Demand'!H53</f>
        <v>1476463</v>
      </c>
      <c r="G6" s="8">
        <f>'Monthly Demand'!H65</f>
        <v>1671511</v>
      </c>
      <c r="H6" s="8">
        <f>'Monthly Demand'!H77</f>
        <v>1991624</v>
      </c>
      <c r="I6" s="14">
        <f>'Monthly Demand'!H89</f>
        <v>1945085</v>
      </c>
      <c r="J6" s="14">
        <f>'Monthly Demand'!H101</f>
        <v>1738365</v>
      </c>
      <c r="K6" s="8">
        <f>'Monthly Demand'!H113</f>
        <v>1964941.25</v>
      </c>
      <c r="L6" s="8">
        <f>'Monthly Demand'!H125</f>
        <v>3092681.25</v>
      </c>
      <c r="N6" s="8">
        <f t="shared" si="0"/>
        <v>1782111.5909090908</v>
      </c>
      <c r="O6" s="8"/>
      <c r="P6" s="8">
        <f t="shared" si="1"/>
        <v>0.80586738962401161</v>
      </c>
      <c r="Q6" s="9">
        <f t="shared" si="2"/>
        <v>3116599.613955942</v>
      </c>
    </row>
    <row r="7" spans="1:17" x14ac:dyDescent="0.3">
      <c r="A7" s="2" t="s">
        <v>48</v>
      </c>
      <c r="B7" s="8">
        <f>'Monthly Demand'!H6</f>
        <v>1552815</v>
      </c>
      <c r="C7" s="8">
        <f>'Monthly Demand'!H18</f>
        <v>1757258</v>
      </c>
      <c r="D7" s="8">
        <f>'Monthly Demand'!H30</f>
        <v>1724955</v>
      </c>
      <c r="E7" s="8">
        <f>'Monthly Demand'!H42</f>
        <v>2001260</v>
      </c>
      <c r="F7" s="8">
        <f>'Monthly Demand'!H54</f>
        <v>1754847</v>
      </c>
      <c r="G7" s="8">
        <f>'Monthly Demand'!H66</f>
        <v>1926208</v>
      </c>
      <c r="H7" s="8">
        <f>'Monthly Demand'!H78</f>
        <v>2437939</v>
      </c>
      <c r="I7" s="14">
        <f>'Monthly Demand'!H90</f>
        <v>2338736.25</v>
      </c>
      <c r="J7" s="14">
        <f>'Monthly Demand'!H102</f>
        <v>2216765</v>
      </c>
      <c r="K7" s="14">
        <f>'Monthly Demand'!H114</f>
        <v>2416025</v>
      </c>
      <c r="L7" s="8">
        <f>'Monthly Demand'!H126</f>
        <v>4147626.25</v>
      </c>
      <c r="N7" s="8">
        <f t="shared" si="0"/>
        <v>2206766.7727272729</v>
      </c>
      <c r="O7" s="8"/>
      <c r="P7" s="8">
        <f t="shared" si="1"/>
        <v>0.9978956355586881</v>
      </c>
      <c r="Q7" s="9">
        <f t="shared" si="2"/>
        <v>3859246.8098275554</v>
      </c>
    </row>
    <row r="8" spans="1:17" x14ac:dyDescent="0.3">
      <c r="A8" s="2" t="s">
        <v>49</v>
      </c>
      <c r="B8" s="8">
        <f>'Monthly Demand'!H7</f>
        <v>2471564</v>
      </c>
      <c r="C8" s="8">
        <f>'Monthly Demand'!H19</f>
        <v>2882030</v>
      </c>
      <c r="D8" s="8">
        <f>'Monthly Demand'!H31</f>
        <v>2597173</v>
      </c>
      <c r="E8" s="8">
        <f>'Monthly Demand'!H43</f>
        <v>2859678</v>
      </c>
      <c r="F8" s="8">
        <f>'Monthly Demand'!H55</f>
        <v>2720616</v>
      </c>
      <c r="G8" s="8">
        <f>'Monthly Demand'!H67</f>
        <v>3176154</v>
      </c>
      <c r="H8" s="8">
        <f>'Monthly Demand'!H79</f>
        <v>3529301</v>
      </c>
      <c r="I8" s="14">
        <f>'Monthly Demand'!H91</f>
        <v>3545326.25</v>
      </c>
      <c r="J8" s="14">
        <f>'Monthly Demand'!H103</f>
        <v>3555006.25</v>
      </c>
      <c r="K8" s="8">
        <f>'Monthly Demand'!H115</f>
        <v>4129711.25</v>
      </c>
      <c r="L8" s="8">
        <f>'Monthly Demand'!H127</f>
        <v>4816998.75</v>
      </c>
      <c r="N8" s="8">
        <f t="shared" si="0"/>
        <v>3298505.3181818184</v>
      </c>
      <c r="O8" s="8"/>
      <c r="P8" s="8">
        <f t="shared" si="1"/>
        <v>1.4915776789646054</v>
      </c>
      <c r="Q8" s="9">
        <f t="shared" si="2"/>
        <v>5768505.4368750174</v>
      </c>
    </row>
    <row r="9" spans="1:17" x14ac:dyDescent="0.3">
      <c r="A9" s="2" t="s">
        <v>50</v>
      </c>
      <c r="B9" s="8">
        <f>'Monthly Demand'!H8</f>
        <v>1675475</v>
      </c>
      <c r="C9" s="8">
        <f>'Monthly Demand'!H20</f>
        <v>2132000</v>
      </c>
      <c r="D9" s="8">
        <f>'Monthly Demand'!H32</f>
        <v>2094701</v>
      </c>
      <c r="E9" s="8">
        <f>'Monthly Demand'!H44</f>
        <v>2017133</v>
      </c>
      <c r="F9" s="8">
        <f>'Monthly Demand'!H56</f>
        <v>1855434</v>
      </c>
      <c r="G9" s="8">
        <f>'Monthly Demand'!H68</f>
        <v>2439732</v>
      </c>
      <c r="H9" s="8">
        <f>'Monthly Demand'!H80</f>
        <v>2557200</v>
      </c>
      <c r="I9" s="8">
        <f>'Monthly Demand'!H92</f>
        <v>2607391.25</v>
      </c>
      <c r="J9" s="8">
        <f>'Monthly Demand'!H104</f>
        <v>2522776.25</v>
      </c>
      <c r="K9" s="14">
        <f>'Monthly Demand'!H116</f>
        <v>3114950</v>
      </c>
      <c r="L9" s="8">
        <f>'Monthly Demand'!H128</f>
        <v>4469328.75</v>
      </c>
      <c r="N9" s="8">
        <f t="shared" si="0"/>
        <v>2498738.2954545454</v>
      </c>
      <c r="O9" s="8"/>
      <c r="P9" s="8">
        <f t="shared" si="1"/>
        <v>1.1299245893374739</v>
      </c>
      <c r="Q9" s="9">
        <f t="shared" si="2"/>
        <v>4369853.6313418904</v>
      </c>
    </row>
    <row r="10" spans="1:17" x14ac:dyDescent="0.3">
      <c r="A10" s="2" t="s">
        <v>51</v>
      </c>
      <c r="B10" s="8">
        <f>'Monthly Demand'!H9</f>
        <v>1949346</v>
      </c>
      <c r="C10" s="8">
        <f>'Monthly Demand'!H21</f>
        <v>2399570</v>
      </c>
      <c r="D10" s="8">
        <f>'Monthly Demand'!H33</f>
        <v>2248458</v>
      </c>
      <c r="E10" s="8">
        <f>'Monthly Demand'!H45</f>
        <v>2322134</v>
      </c>
      <c r="F10" s="8">
        <f>'Monthly Demand'!H57</f>
        <v>2090110</v>
      </c>
      <c r="G10" s="8">
        <f>'Monthly Demand'!H69</f>
        <v>2701009</v>
      </c>
      <c r="H10" s="8">
        <f>'Monthly Demand'!H81</f>
        <v>3360039</v>
      </c>
      <c r="I10" s="8">
        <f>'Monthly Demand'!H93</f>
        <v>3040756.25</v>
      </c>
      <c r="J10" s="14">
        <f>'Monthly Demand'!H105</f>
        <v>2826266.25</v>
      </c>
      <c r="K10" s="14">
        <f>'Monthly Demand'!H117</f>
        <v>3563527.5</v>
      </c>
      <c r="L10" s="8">
        <f>'Monthly Demand'!H129</f>
        <v>4781028.75</v>
      </c>
      <c r="N10" s="8">
        <f t="shared" si="0"/>
        <v>2843840.4318181816</v>
      </c>
      <c r="O10" s="8"/>
      <c r="P10" s="8">
        <f t="shared" si="1"/>
        <v>1.2859791030972803</v>
      </c>
      <c r="Q10" s="9">
        <f t="shared" si="2"/>
        <v>4973376.5478937225</v>
      </c>
    </row>
    <row r="11" spans="1:17" x14ac:dyDescent="0.3">
      <c r="A11" s="2" t="s">
        <v>41</v>
      </c>
      <c r="B11" s="8">
        <f>'Monthly Demand'!H10</f>
        <v>1747044</v>
      </c>
      <c r="C11" s="8">
        <f>'Monthly Demand'!H22</f>
        <v>2267837</v>
      </c>
      <c r="D11" s="8">
        <f>'Monthly Demand'!H34</f>
        <v>2002282</v>
      </c>
      <c r="E11" s="8">
        <f>'Monthly Demand'!H46</f>
        <v>2136327</v>
      </c>
      <c r="F11" s="8">
        <f>'Monthly Demand'!H58</f>
        <v>2008399</v>
      </c>
      <c r="G11" s="8">
        <f>'Monthly Demand'!H70</f>
        <v>2450090</v>
      </c>
      <c r="H11" s="8">
        <f>'Monthly Demand'!H82</f>
        <v>2579495</v>
      </c>
      <c r="I11" s="14">
        <f>'Monthly Demand'!H94</f>
        <v>2697213.75</v>
      </c>
      <c r="J11" s="14">
        <f>'Monthly Demand'!H106</f>
        <v>2520261.25</v>
      </c>
      <c r="K11" s="14">
        <f>'Monthly Demand'!H118</f>
        <v>3109006.25</v>
      </c>
      <c r="L11" s="8">
        <f>'Monthly Demand'!H130</f>
        <v>4894256.25</v>
      </c>
      <c r="N11" s="8">
        <f t="shared" si="0"/>
        <v>2582928.3181818184</v>
      </c>
      <c r="O11" s="8"/>
      <c r="P11" s="8">
        <f t="shared" si="1"/>
        <v>1.1679951536016366</v>
      </c>
      <c r="Q11" s="9">
        <f t="shared" si="2"/>
        <v>4517087.1680459045</v>
      </c>
    </row>
    <row r="12" spans="1:17" x14ac:dyDescent="0.3">
      <c r="A12" s="2" t="s">
        <v>42</v>
      </c>
      <c r="B12" s="8">
        <f>'Monthly Demand'!H11</f>
        <v>1427495</v>
      </c>
      <c r="C12" s="8">
        <f>'Monthly Demand'!H23</f>
        <v>1787139</v>
      </c>
      <c r="D12" s="8">
        <f>'Monthly Demand'!H35</f>
        <v>1746649</v>
      </c>
      <c r="E12" s="8">
        <f>'Monthly Demand'!H47</f>
        <v>1738007</v>
      </c>
      <c r="F12" s="8">
        <f>'Monthly Demand'!H59</f>
        <v>1786572</v>
      </c>
      <c r="G12" s="8">
        <f>'Monthly Demand'!H71</f>
        <v>2032427</v>
      </c>
      <c r="H12" s="8">
        <f>'Monthly Demand'!H83</f>
        <v>2452485</v>
      </c>
      <c r="I12" s="14">
        <f>'Monthly Demand'!H95</f>
        <v>2271675</v>
      </c>
      <c r="J12" s="8">
        <f>'Monthly Demand'!H107</f>
        <v>2210111.25</v>
      </c>
      <c r="K12" s="14">
        <f>'Monthly Demand'!H119</f>
        <v>2652462.5</v>
      </c>
      <c r="L12" s="14">
        <f>'Monthly Demand'!H131</f>
        <v>3195110</v>
      </c>
      <c r="N12" s="8">
        <f t="shared" si="0"/>
        <v>2118193.8863636362</v>
      </c>
      <c r="O12" s="8"/>
      <c r="P12" s="8">
        <f t="shared" si="1"/>
        <v>0.95784314889654998</v>
      </c>
      <c r="Q12" s="9">
        <f t="shared" si="2"/>
        <v>3704348.4157785852</v>
      </c>
    </row>
    <row r="13" spans="1:17" x14ac:dyDescent="0.3">
      <c r="A13" s="2" t="s">
        <v>58</v>
      </c>
      <c r="B13" s="8">
        <f>'Monthly Demand'!H12</f>
        <v>1573831</v>
      </c>
      <c r="C13" s="8">
        <f>'Monthly Demand'!H24</f>
        <v>1702154</v>
      </c>
      <c r="D13" s="8">
        <f>'Monthly Demand'!H36</f>
        <v>1812291</v>
      </c>
      <c r="E13" s="8">
        <f>'Monthly Demand'!H48</f>
        <v>1748504</v>
      </c>
      <c r="F13" s="8">
        <f>'Monthly Demand'!H60</f>
        <v>1934137</v>
      </c>
      <c r="G13" s="8">
        <f>'Monthly Demand'!H72</f>
        <v>2026976</v>
      </c>
      <c r="H13" s="8">
        <f>'Monthly Demand'!H84</f>
        <v>2259731</v>
      </c>
      <c r="I13" s="14">
        <f>'Monthly Demand'!H96</f>
        <v>2230073.75</v>
      </c>
      <c r="J13" s="14">
        <f>'Monthly Demand'!H108</f>
        <v>2143281.25</v>
      </c>
      <c r="K13" s="8">
        <f>'Monthly Demand'!H120</f>
        <v>2455880</v>
      </c>
      <c r="L13" s="14">
        <f>'Monthly Demand'!H132</f>
        <v>3140213.75</v>
      </c>
      <c r="N13" s="8">
        <f t="shared" si="0"/>
        <v>2093370.25</v>
      </c>
      <c r="O13" s="8"/>
      <c r="P13" s="8">
        <f t="shared" si="1"/>
        <v>0.94661794889258477</v>
      </c>
      <c r="Q13" s="9">
        <f t="shared" si="2"/>
        <v>3660936.2434418206</v>
      </c>
    </row>
    <row r="14" spans="1:17" x14ac:dyDescent="0.3">
      <c r="A14" s="2" t="s">
        <v>43</v>
      </c>
      <c r="B14" s="8">
        <f>'Monthly Demand'!H13</f>
        <v>1397729</v>
      </c>
      <c r="C14" s="8">
        <f>'Monthly Demand'!H25</f>
        <v>1812105</v>
      </c>
      <c r="D14" s="8">
        <f>'Monthly Demand'!H37</f>
        <v>1648064</v>
      </c>
      <c r="E14" s="8">
        <f>'Monthly Demand'!H49</f>
        <v>1733751</v>
      </c>
      <c r="F14" s="8">
        <f>'Monthly Demand'!H61</f>
        <v>1512970</v>
      </c>
      <c r="G14" s="8">
        <f>'Monthly Demand'!H73</f>
        <v>1851172</v>
      </c>
      <c r="H14" s="8">
        <f>'Monthly Demand'!H85</f>
        <v>2469037</v>
      </c>
      <c r="I14" s="14">
        <f>'Monthly Demand'!H97</f>
        <v>2222327.5</v>
      </c>
      <c r="J14" s="14">
        <f>'Monthly Demand'!H109</f>
        <v>2029515</v>
      </c>
      <c r="K14" s="14">
        <f>'Monthly Demand'!H121</f>
        <v>2557626.25</v>
      </c>
      <c r="L14" s="8">
        <f>'Monthly Demand'!H133</f>
        <v>4359743.75</v>
      </c>
      <c r="N14" s="8">
        <f t="shared" si="0"/>
        <v>2144912.7727272729</v>
      </c>
      <c r="O14" s="8"/>
      <c r="P14" s="8">
        <f t="shared" si="1"/>
        <v>0.96992537725832206</v>
      </c>
      <c r="Q14" s="9">
        <f t="shared" si="2"/>
        <v>3751075.0469003571</v>
      </c>
    </row>
    <row r="15" spans="1:17" x14ac:dyDescent="0.3">
      <c r="A15" s="2" t="s">
        <v>44</v>
      </c>
      <c r="B15" s="8">
        <f>'Monthly Demand'!H14</f>
        <v>1342148</v>
      </c>
      <c r="C15" s="8">
        <f>'Monthly Demand'!H26</f>
        <v>1882154</v>
      </c>
      <c r="D15" s="8">
        <f>'Monthly Demand'!H38</f>
        <v>1704967</v>
      </c>
      <c r="E15" s="8">
        <f>'Monthly Demand'!H50</f>
        <v>1600806</v>
      </c>
      <c r="F15" s="8">
        <f>'Monthly Demand'!H62</f>
        <v>1648067</v>
      </c>
      <c r="G15" s="8">
        <f>'Monthly Demand'!H74</f>
        <v>1941643</v>
      </c>
      <c r="H15" s="8">
        <f>'Monthly Demand'!H86</f>
        <v>2571561</v>
      </c>
      <c r="I15" s="8">
        <f>'Monthly Demand'!H98</f>
        <v>2272880</v>
      </c>
      <c r="J15" s="14">
        <f>'Monthly Demand'!H110</f>
        <v>2031826.25</v>
      </c>
      <c r="K15" s="14">
        <f>'Monthly Demand'!H122</f>
        <v>2514825</v>
      </c>
      <c r="L15" s="14">
        <f>'Monthly Demand'!H134</f>
        <v>3582703.75</v>
      </c>
      <c r="N15" s="8">
        <f t="shared" si="0"/>
        <v>2099416.4545454546</v>
      </c>
      <c r="O15" s="8"/>
      <c r="P15" s="8">
        <f t="shared" si="1"/>
        <v>0.94935203080924679</v>
      </c>
      <c r="Q15" s="9">
        <f t="shared" si="2"/>
        <v>3671509.9913756694</v>
      </c>
    </row>
    <row r="16" spans="1:17" x14ac:dyDescent="0.3">
      <c r="A16" s="2" t="s">
        <v>52</v>
      </c>
      <c r="B16" s="10">
        <f>SUM(B4:B15)</f>
        <v>18404419</v>
      </c>
      <c r="C16" s="10">
        <f t="shared" ref="C16:L16" si="3">SUM(C4:C15)</f>
        <v>22488638</v>
      </c>
      <c r="D16" s="10">
        <f t="shared" si="3"/>
        <v>21466423</v>
      </c>
      <c r="E16" s="10">
        <f t="shared" si="3"/>
        <v>22160794</v>
      </c>
      <c r="F16" s="10">
        <f t="shared" si="3"/>
        <v>21153539</v>
      </c>
      <c r="G16" s="10">
        <f t="shared" si="3"/>
        <v>24956724</v>
      </c>
      <c r="H16" s="10">
        <f t="shared" si="3"/>
        <v>29273003</v>
      </c>
      <c r="I16" s="10">
        <f t="shared" si="3"/>
        <v>28232673.75</v>
      </c>
      <c r="J16" s="10">
        <f t="shared" si="3"/>
        <v>26849683.75</v>
      </c>
      <c r="K16" s="10">
        <f>SUM(K4:K15)</f>
        <v>31816066.25</v>
      </c>
      <c r="L16" s="10">
        <f t="shared" si="3"/>
        <v>45105530</v>
      </c>
      <c r="N16" s="11">
        <f t="shared" si="0"/>
        <v>26537044.886363637</v>
      </c>
      <c r="Q16" s="66">
        <f>SUM(Q4:Q15)</f>
        <v>46408622.372621879</v>
      </c>
    </row>
    <row r="17" spans="1:17" x14ac:dyDescent="0.3">
      <c r="A17" s="2" t="s">
        <v>53</v>
      </c>
      <c r="B17" s="10">
        <f>AVERAGE(B4:B15)</f>
        <v>1533701.5833333333</v>
      </c>
      <c r="C17" s="10">
        <f t="shared" ref="C17:L17" si="4">AVERAGE(C4:C15)</f>
        <v>1874053.1666666667</v>
      </c>
      <c r="D17" s="10">
        <f t="shared" si="4"/>
        <v>1788868.5833333333</v>
      </c>
      <c r="E17" s="10">
        <f t="shared" si="4"/>
        <v>1846732.8333333333</v>
      </c>
      <c r="F17" s="10">
        <f t="shared" si="4"/>
        <v>1762794.9166666667</v>
      </c>
      <c r="G17" s="10">
        <f t="shared" si="4"/>
        <v>2079727</v>
      </c>
      <c r="H17" s="10">
        <f t="shared" si="4"/>
        <v>2439416.9166666665</v>
      </c>
      <c r="I17" s="10">
        <f t="shared" si="4"/>
        <v>2352722.8125</v>
      </c>
      <c r="J17" s="10">
        <f t="shared" si="4"/>
        <v>2237473.6458333335</v>
      </c>
      <c r="K17" s="10">
        <f t="shared" si="4"/>
        <v>2651338.8541666665</v>
      </c>
      <c r="L17" s="10">
        <f t="shared" si="4"/>
        <v>3758794.1666666665</v>
      </c>
      <c r="N17" s="11">
        <f t="shared" si="0"/>
        <v>2211420.4071969697</v>
      </c>
      <c r="Q17" s="66">
        <f>AVERAGE(Q4:Q15)</f>
        <v>3867385.1977184899</v>
      </c>
    </row>
    <row r="18" spans="1:17" x14ac:dyDescent="0.3">
      <c r="A18" s="2" t="s">
        <v>54</v>
      </c>
      <c r="B18" s="10">
        <f>_xlfn.STDEV.P(B4:B15)</f>
        <v>391767.0963675268</v>
      </c>
      <c r="C18" s="10">
        <f t="shared" ref="C18:L18" si="5">_xlfn.STDEV.P(C4:C15)</f>
        <v>476040.76265183307</v>
      </c>
      <c r="D18" s="10">
        <f t="shared" si="5"/>
        <v>390533.07730469696</v>
      </c>
      <c r="E18" s="10">
        <f t="shared" si="5"/>
        <v>439847.7844798193</v>
      </c>
      <c r="F18" s="10">
        <f t="shared" si="5"/>
        <v>405288.93344017718</v>
      </c>
      <c r="G18" s="10">
        <f t="shared" si="5"/>
        <v>521980.63885199168</v>
      </c>
      <c r="H18" s="10">
        <f t="shared" si="5"/>
        <v>576464.88449998095</v>
      </c>
      <c r="I18" s="10">
        <f t="shared" si="5"/>
        <v>556202.25546200597</v>
      </c>
      <c r="J18" s="10">
        <f t="shared" si="5"/>
        <v>553370.54252413288</v>
      </c>
      <c r="K18" s="10">
        <f t="shared" si="5"/>
        <v>712465.62647374801</v>
      </c>
      <c r="L18" s="10">
        <f t="shared" si="5"/>
        <v>922672.15116079606</v>
      </c>
      <c r="N18" s="11">
        <f t="shared" si="0"/>
        <v>540603.06847424631</v>
      </c>
      <c r="Q18" s="66">
        <f>_xlfn.STDEV.P(Q4:Q15)</f>
        <v>916763.56841577403</v>
      </c>
    </row>
    <row r="20" spans="1:17" x14ac:dyDescent="0.3">
      <c r="A20" s="3" t="s">
        <v>25</v>
      </c>
      <c r="B20" s="3" t="s">
        <v>55</v>
      </c>
      <c r="C20" s="3" t="s">
        <v>56</v>
      </c>
    </row>
    <row r="21" spans="1:17" x14ac:dyDescent="0.3">
      <c r="A21" s="2" t="s">
        <v>32</v>
      </c>
      <c r="B21" s="11">
        <f>B16</f>
        <v>18404419</v>
      </c>
      <c r="C21" s="8">
        <f>'Exp Smooth with Trend(VD)'!F12</f>
        <v>2.3870147395821744E-3</v>
      </c>
    </row>
    <row r="22" spans="1:17" x14ac:dyDescent="0.3">
      <c r="A22" s="2" t="s">
        <v>33</v>
      </c>
      <c r="B22" s="11">
        <f>C16</f>
        <v>22488638</v>
      </c>
      <c r="C22" s="8">
        <f>'Exp Smooth with Trend(VD)'!F13</f>
        <v>19041037.855360031</v>
      </c>
    </row>
    <row r="23" spans="1:17" x14ac:dyDescent="0.3">
      <c r="A23" s="2" t="s">
        <v>34</v>
      </c>
      <c r="B23" s="11">
        <f>D16</f>
        <v>21466423</v>
      </c>
      <c r="C23" s="8">
        <f>'Exp Smooth with Trend(VD)'!F14</f>
        <v>23244511.217580725</v>
      </c>
    </row>
    <row r="24" spans="1:17" x14ac:dyDescent="0.3">
      <c r="A24" s="2" t="s">
        <v>95</v>
      </c>
      <c r="B24" s="11">
        <f>E16</f>
        <v>22160794</v>
      </c>
      <c r="C24" s="8">
        <f>'Exp Smooth with Trend(VD)'!F15</f>
        <v>22160791.180028912</v>
      </c>
    </row>
    <row r="25" spans="1:17" x14ac:dyDescent="0.3">
      <c r="A25" s="2" t="s">
        <v>36</v>
      </c>
      <c r="B25" s="11">
        <f>F16</f>
        <v>21153539</v>
      </c>
      <c r="C25" s="8">
        <f>'Exp Smooth with Trend(VD)'!F16</f>
        <v>22855162.277573243</v>
      </c>
    </row>
    <row r="26" spans="1:17" x14ac:dyDescent="0.3">
      <c r="A26" s="2" t="s">
        <v>37</v>
      </c>
      <c r="B26" s="11">
        <f>G16</f>
        <v>24956724</v>
      </c>
      <c r="C26" s="8">
        <f>'Exp Smooth with Trend(VD)'!F17</f>
        <v>21789047.203842718</v>
      </c>
    </row>
    <row r="27" spans="1:17" x14ac:dyDescent="0.3">
      <c r="A27" s="2" t="s">
        <v>31</v>
      </c>
      <c r="B27" s="11">
        <f>H16</f>
        <v>29273003</v>
      </c>
      <c r="C27" s="8">
        <f>'Exp Smooth with Trend(VD)'!F18</f>
        <v>25701803.865345959</v>
      </c>
    </row>
    <row r="28" spans="1:17" x14ac:dyDescent="0.3">
      <c r="A28" s="2" t="s">
        <v>30</v>
      </c>
      <c r="B28" s="11">
        <f>I16</f>
        <v>28232673.75</v>
      </c>
      <c r="C28" s="8">
        <f>'Exp Smooth with Trend(VD)'!F19</f>
        <v>30141612.58378746</v>
      </c>
    </row>
    <row r="29" spans="1:17" x14ac:dyDescent="0.3">
      <c r="A29" s="2" t="s">
        <v>29</v>
      </c>
      <c r="B29" s="11">
        <f>J16</f>
        <v>26849683.75</v>
      </c>
      <c r="C29" s="8">
        <f>'Exp Smooth with Trend(VD)'!F20</f>
        <v>29035252.102324739</v>
      </c>
    </row>
    <row r="30" spans="1:17" x14ac:dyDescent="0.3">
      <c r="A30" s="2" t="s">
        <v>28</v>
      </c>
      <c r="B30" s="11">
        <f>K16</f>
        <v>31816066.25</v>
      </c>
      <c r="C30" s="8">
        <f>'Exp Smooth with Trend(VD)'!F21</f>
        <v>27576662.105512049</v>
      </c>
    </row>
    <row r="31" spans="1:17" x14ac:dyDescent="0.3">
      <c r="A31" s="2" t="s">
        <v>27</v>
      </c>
      <c r="B31" s="11">
        <f>L16</f>
        <v>45105530</v>
      </c>
      <c r="C31" s="8">
        <f>'Exp Smooth with Trend(VD)'!F22</f>
        <v>32689687.89830593</v>
      </c>
    </row>
    <row r="32" spans="1:17" x14ac:dyDescent="0.3">
      <c r="A32" s="2" t="s">
        <v>96</v>
      </c>
      <c r="B32" s="12"/>
      <c r="C32" s="13">
        <f>'Exp Smooth with Trend(VD)'!F23</f>
        <v>46408622.372621886</v>
      </c>
      <c r="D32" s="10"/>
    </row>
    <row r="37" spans="13:20" ht="14.4" customHeight="1" x14ac:dyDescent="0.3">
      <c r="M37" s="70"/>
      <c r="N37" s="70"/>
      <c r="O37" s="70"/>
      <c r="P37" s="70"/>
      <c r="Q37" s="70"/>
      <c r="R37" s="70"/>
      <c r="S37" s="70"/>
      <c r="T37" s="70"/>
    </row>
    <row r="38" spans="13:20" x14ac:dyDescent="0.3">
      <c r="M38" s="70"/>
      <c r="N38" s="70"/>
      <c r="O38" s="70"/>
      <c r="P38" s="70"/>
      <c r="Q38" s="70"/>
      <c r="R38" s="70"/>
      <c r="S38" s="70"/>
      <c r="T38" s="70"/>
    </row>
    <row r="39" spans="13:20" x14ac:dyDescent="0.3">
      <c r="M39" s="70"/>
      <c r="N39" s="70"/>
      <c r="O39" s="70"/>
      <c r="P39" s="70"/>
      <c r="Q39" s="70"/>
      <c r="R39" s="70"/>
      <c r="S39" s="70"/>
      <c r="T39" s="70"/>
    </row>
    <row r="40" spans="13:20" x14ac:dyDescent="0.3">
      <c r="M40" s="70"/>
      <c r="N40" s="70"/>
      <c r="O40" s="70"/>
      <c r="P40" s="70"/>
      <c r="Q40" s="70"/>
      <c r="R40" s="70"/>
      <c r="S40" s="70"/>
      <c r="T40" s="70"/>
    </row>
  </sheetData>
  <mergeCells count="2">
    <mergeCell ref="B2:M2"/>
    <mergeCell ref="M37:T4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45D1A-AEBE-4870-BC29-51CB615DD555}">
  <dimension ref="A1:O28"/>
  <sheetViews>
    <sheetView topLeftCell="A9" zoomScaleNormal="100" workbookViewId="0">
      <selection activeCell="L26" sqref="L26"/>
    </sheetView>
  </sheetViews>
  <sheetFormatPr defaultColWidth="9.109375" defaultRowHeight="14.4" x14ac:dyDescent="0.3"/>
  <cols>
    <col min="1" max="1" width="9.21875" bestFit="1" customWidth="1"/>
    <col min="2" max="2" width="12" bestFit="1" customWidth="1"/>
    <col min="4" max="4" width="12.88671875" customWidth="1"/>
    <col min="6" max="6" width="10.88671875" customWidth="1"/>
    <col min="8" max="8" width="9" bestFit="1" customWidth="1"/>
    <col min="9" max="9" width="11.21875" customWidth="1"/>
  </cols>
  <sheetData>
    <row r="1" spans="1:15" ht="19.8" x14ac:dyDescent="0.4">
      <c r="A1" s="15" t="s">
        <v>59</v>
      </c>
      <c r="B1" s="16"/>
      <c r="C1" s="16" t="s">
        <v>60</v>
      </c>
      <c r="D1" s="16"/>
      <c r="E1" s="16"/>
      <c r="F1" s="16"/>
      <c r="G1" s="16"/>
      <c r="H1" s="16"/>
      <c r="I1" s="16"/>
      <c r="J1" s="16"/>
    </row>
    <row r="2" spans="1:15" x14ac:dyDescent="0.3">
      <c r="A2" s="17"/>
      <c r="B2" s="17"/>
    </row>
    <row r="5" spans="1:15" ht="15" thickBot="1" x14ac:dyDescent="0.35">
      <c r="A5" t="s">
        <v>61</v>
      </c>
      <c r="B5" s="18">
        <v>1</v>
      </c>
      <c r="C5" s="19" t="str">
        <f>IF(OR(B5&lt;0,B5&gt;1),"Alpha should be between 0 and 1","")</f>
        <v/>
      </c>
    </row>
    <row r="6" spans="1:15" x14ac:dyDescent="0.3">
      <c r="A6" t="s">
        <v>62</v>
      </c>
      <c r="B6" s="18">
        <v>3.4590543339574294E-2</v>
      </c>
      <c r="C6" s="19" t="str">
        <f>IF(OR(B6&lt;0,B6&gt;1),"Beta should be between 0 and 1","")</f>
        <v/>
      </c>
      <c r="J6" s="20"/>
      <c r="L6" s="21"/>
      <c r="M6" s="22"/>
      <c r="N6" s="22"/>
      <c r="O6" s="23"/>
    </row>
    <row r="7" spans="1:15" x14ac:dyDescent="0.3">
      <c r="C7" s="19"/>
      <c r="J7" s="20"/>
      <c r="L7" s="24"/>
      <c r="M7" s="25"/>
      <c r="N7" s="25"/>
      <c r="O7" s="26"/>
    </row>
    <row r="8" spans="1:15" x14ac:dyDescent="0.3">
      <c r="C8" s="19"/>
      <c r="J8" s="20"/>
      <c r="L8" s="24"/>
      <c r="M8" s="25"/>
      <c r="N8" s="25"/>
      <c r="O8" s="26"/>
    </row>
    <row r="9" spans="1:15" x14ac:dyDescent="0.3">
      <c r="C9" s="19"/>
      <c r="J9" s="20"/>
      <c r="L9" s="24"/>
      <c r="M9" s="25"/>
      <c r="N9" s="25"/>
      <c r="O9" s="26"/>
    </row>
    <row r="10" spans="1:15" ht="15" thickBot="1" x14ac:dyDescent="0.35">
      <c r="A10" s="27" t="s">
        <v>63</v>
      </c>
      <c r="D10" s="28" t="s">
        <v>64</v>
      </c>
      <c r="E10" s="28"/>
      <c r="F10" s="28"/>
      <c r="J10" s="20"/>
      <c r="L10" s="29" t="s">
        <v>65</v>
      </c>
      <c r="M10" s="30"/>
      <c r="N10" s="30"/>
      <c r="O10" s="31"/>
    </row>
    <row r="11" spans="1:15" s="32" customFormat="1" ht="73.2" thickBot="1" x14ac:dyDescent="0.4">
      <c r="A11" s="32" t="s">
        <v>66</v>
      </c>
      <c r="B11" s="32" t="s">
        <v>55</v>
      </c>
      <c r="D11" s="33" t="s">
        <v>67</v>
      </c>
      <c r="E11" s="34" t="s">
        <v>68</v>
      </c>
      <c r="F11" s="34" t="s">
        <v>69</v>
      </c>
      <c r="G11" s="35" t="s">
        <v>70</v>
      </c>
      <c r="H11" s="35" t="s">
        <v>71</v>
      </c>
      <c r="I11" s="35" t="s">
        <v>72</v>
      </c>
      <c r="J11" s="36" t="s">
        <v>73</v>
      </c>
      <c r="L11" s="37" t="s">
        <v>74</v>
      </c>
      <c r="M11" s="38" t="s">
        <v>75</v>
      </c>
      <c r="N11" s="38" t="s">
        <v>76</v>
      </c>
      <c r="O11" s="39" t="s">
        <v>77</v>
      </c>
    </row>
    <row r="12" spans="1:15" x14ac:dyDescent="0.3">
      <c r="A12" t="s">
        <v>78</v>
      </c>
      <c r="B12" s="40">
        <f>'Seasonality(VD)'!B21</f>
        <v>18404419</v>
      </c>
      <c r="D12" s="41">
        <v>3.599186536787213E-6</v>
      </c>
      <c r="E12" s="41">
        <v>2.3834155530453871E-3</v>
      </c>
      <c r="F12" s="42">
        <f>D12+E12</f>
        <v>2.3870147395821744E-3</v>
      </c>
      <c r="G12" s="30">
        <f t="shared" ref="G12:G22" si="0">B12-F12</f>
        <v>18404418.997612987</v>
      </c>
      <c r="H12" s="30">
        <f t="shared" ref="H12:H22" si="1">ABS(G12)</f>
        <v>18404418.997612987</v>
      </c>
      <c r="I12" s="30">
        <f t="shared" ref="I12:I22" si="2">G12^2</f>
        <v>338722638639697.81</v>
      </c>
      <c r="J12" s="43">
        <f t="shared" ref="J12:J22" si="3">H12/B12</f>
        <v>0.99999999987030219</v>
      </c>
      <c r="L12" s="44"/>
      <c r="M12" s="30"/>
      <c r="N12" s="30"/>
      <c r="O12" s="31"/>
    </row>
    <row r="13" spans="1:15" x14ac:dyDescent="0.3">
      <c r="A13" t="s">
        <v>79</v>
      </c>
      <c r="B13" s="45">
        <f>'Seasonality(VD)'!B22</f>
        <v>22488638</v>
      </c>
      <c r="D13" s="44">
        <f>$B$5*B12+(1-$B$5)*F12</f>
        <v>18404419</v>
      </c>
      <c r="E13" s="42">
        <f>$B$6*(D13-D12)+(1-$B$6)*E12</f>
        <v>636618.85536003194</v>
      </c>
      <c r="F13" s="42">
        <f>D13+E13</f>
        <v>19041037.855360031</v>
      </c>
      <c r="G13" s="30">
        <f t="shared" si="0"/>
        <v>3447600.1446399689</v>
      </c>
      <c r="H13" s="30">
        <f t="shared" si="1"/>
        <v>3447600.1446399689</v>
      </c>
      <c r="I13" s="30">
        <f t="shared" si="2"/>
        <v>11885946757321.535</v>
      </c>
      <c r="J13" s="43">
        <f t="shared" si="3"/>
        <v>0.15330408825291994</v>
      </c>
      <c r="L13" s="44">
        <f>L12+G13</f>
        <v>3447600.1446399689</v>
      </c>
      <c r="M13" s="30">
        <f>M12+H13</f>
        <v>3447600.1446399689</v>
      </c>
      <c r="N13" s="30">
        <f>SUM($H$11:H13)/COUNT($H$11:H13)</f>
        <v>10926009.571126478</v>
      </c>
      <c r="O13" s="31">
        <f>L13/N13</f>
        <v>0.31554064841300694</v>
      </c>
    </row>
    <row r="14" spans="1:15" x14ac:dyDescent="0.3">
      <c r="A14" t="s">
        <v>80</v>
      </c>
      <c r="B14" s="45">
        <f>'Seasonality(VD)'!B23</f>
        <v>21466423</v>
      </c>
      <c r="D14" s="44">
        <f t="shared" ref="D14:D23" si="4">$B$5*B13+(1-$B$5)*F13</f>
        <v>22488638</v>
      </c>
      <c r="E14" s="42">
        <f t="shared" ref="E14:E23" si="5">$B$6*(D14-D13)+(1-$B$6)*E13</f>
        <v>755873.21758072334</v>
      </c>
      <c r="F14" s="42">
        <f t="shared" ref="F14:F23" si="6">D14+E14</f>
        <v>23244511.217580725</v>
      </c>
      <c r="G14" s="30">
        <f t="shared" si="0"/>
        <v>-1778088.2175807245</v>
      </c>
      <c r="H14" s="30">
        <f t="shared" si="1"/>
        <v>1778088.2175807245</v>
      </c>
      <c r="I14" s="30">
        <f t="shared" si="2"/>
        <v>3161597709499.3979</v>
      </c>
      <c r="J14" s="43">
        <f t="shared" si="3"/>
        <v>8.2831136681724968E-2</v>
      </c>
      <c r="L14" s="44">
        <f t="shared" ref="L14:M21" si="7">L13+G14</f>
        <v>1669511.9270592444</v>
      </c>
      <c r="M14" s="30">
        <f t="shared" si="7"/>
        <v>5225688.3622206934</v>
      </c>
      <c r="N14" s="30">
        <f>SUM($H$11:H14)/COUNT($H$11:H14)</f>
        <v>7876702.4532778934</v>
      </c>
      <c r="O14" s="31">
        <f t="shared" ref="O14:O21" si="8">L14/N14</f>
        <v>0.21195569300253003</v>
      </c>
    </row>
    <row r="15" spans="1:15" x14ac:dyDescent="0.3">
      <c r="A15" t="s">
        <v>81</v>
      </c>
      <c r="B15" s="45">
        <f>'Seasonality(VD)'!B24</f>
        <v>22160794</v>
      </c>
      <c r="D15" s="44">
        <f t="shared" si="4"/>
        <v>21466423</v>
      </c>
      <c r="E15" s="42">
        <f t="shared" si="5"/>
        <v>694368.18002891087</v>
      </c>
      <c r="F15" s="42">
        <f t="shared" si="6"/>
        <v>22160791.180028912</v>
      </c>
      <c r="G15" s="30">
        <f t="shared" si="0"/>
        <v>2.8199710883200169</v>
      </c>
      <c r="H15" s="30">
        <f t="shared" si="1"/>
        <v>2.8199710883200169</v>
      </c>
      <c r="I15" s="30">
        <f t="shared" si="2"/>
        <v>7.9522369389607803</v>
      </c>
      <c r="J15" s="43">
        <f t="shared" si="3"/>
        <v>1.272504535857342E-7</v>
      </c>
      <c r="L15" s="44">
        <f t="shared" si="7"/>
        <v>1669514.7470303327</v>
      </c>
      <c r="M15" s="30">
        <f t="shared" si="7"/>
        <v>5225691.1821917817</v>
      </c>
      <c r="N15" s="30">
        <f>SUM($H$11:H15)/COUNT($H$11:H15)</f>
        <v>5907527.5449511921</v>
      </c>
      <c r="O15" s="31">
        <f t="shared" si="8"/>
        <v>0.28260803429637266</v>
      </c>
    </row>
    <row r="16" spans="1:15" x14ac:dyDescent="0.3">
      <c r="A16" t="s">
        <v>82</v>
      </c>
      <c r="B16" s="45">
        <f>'Seasonality(VD)'!B25</f>
        <v>21153539</v>
      </c>
      <c r="D16" s="44">
        <f t="shared" si="4"/>
        <v>22160794</v>
      </c>
      <c r="E16" s="42">
        <f t="shared" si="5"/>
        <v>694368.27757324302</v>
      </c>
      <c r="F16" s="42">
        <f t="shared" si="6"/>
        <v>22855162.277573243</v>
      </c>
      <c r="G16" s="30">
        <f t="shared" si="0"/>
        <v>-1701623.2775732428</v>
      </c>
      <c r="H16" s="30">
        <f t="shared" si="1"/>
        <v>1701623.2775732428</v>
      </c>
      <c r="I16" s="30">
        <f t="shared" si="2"/>
        <v>2895521778779.1055</v>
      </c>
      <c r="J16" s="43">
        <f t="shared" si="3"/>
        <v>8.0441541132821454E-2</v>
      </c>
      <c r="L16" s="44">
        <f t="shared" si="7"/>
        <v>-32108.530542910099</v>
      </c>
      <c r="M16" s="30">
        <f t="shared" si="7"/>
        <v>6927314.4597650245</v>
      </c>
      <c r="N16" s="30">
        <f>SUM($H$11:H16)/COUNT($H$11:H16)</f>
        <v>5066346.6914756019</v>
      </c>
      <c r="O16" s="31">
        <f t="shared" si="8"/>
        <v>-6.3376102146610715E-3</v>
      </c>
    </row>
    <row r="17" spans="1:15" x14ac:dyDescent="0.3">
      <c r="A17" t="s">
        <v>83</v>
      </c>
      <c r="B17" s="45">
        <f>'Seasonality(VD)'!B26</f>
        <v>24956724</v>
      </c>
      <c r="D17" s="44">
        <f t="shared" si="4"/>
        <v>21153539</v>
      </c>
      <c r="E17" s="42">
        <f t="shared" si="5"/>
        <v>635508.20384271734</v>
      </c>
      <c r="F17" s="42">
        <f t="shared" si="6"/>
        <v>21789047.203842718</v>
      </c>
      <c r="G17" s="30">
        <f t="shared" si="0"/>
        <v>3167676.7961572818</v>
      </c>
      <c r="H17" s="30">
        <f t="shared" si="1"/>
        <v>3167676.7961572818</v>
      </c>
      <c r="I17" s="30">
        <f t="shared" si="2"/>
        <v>10034176284913.262</v>
      </c>
      <c r="J17" s="43">
        <f t="shared" si="3"/>
        <v>0.1269267871919921</v>
      </c>
      <c r="L17" s="44">
        <f t="shared" si="7"/>
        <v>3135568.2656143717</v>
      </c>
      <c r="M17" s="30">
        <f t="shared" si="7"/>
        <v>10094991.255922306</v>
      </c>
      <c r="N17" s="30">
        <f>SUM($H$11:H17)/COUNT($H$11:H17)</f>
        <v>4749901.7089225492</v>
      </c>
      <c r="O17" s="31">
        <f t="shared" si="8"/>
        <v>0.66013329491098727</v>
      </c>
    </row>
    <row r="18" spans="1:15" x14ac:dyDescent="0.3">
      <c r="A18" t="s">
        <v>84</v>
      </c>
      <c r="B18" s="45">
        <f>'Seasonality(VD)'!B27</f>
        <v>29273003</v>
      </c>
      <c r="D18" s="44">
        <f t="shared" si="4"/>
        <v>24956724</v>
      </c>
      <c r="E18" s="42">
        <f t="shared" si="5"/>
        <v>745079.86534595967</v>
      </c>
      <c r="F18" s="42">
        <f t="shared" si="6"/>
        <v>25701803.865345959</v>
      </c>
      <c r="G18" s="30">
        <f t="shared" si="0"/>
        <v>3571199.1346540414</v>
      </c>
      <c r="H18" s="30">
        <f t="shared" si="1"/>
        <v>3571199.1346540414</v>
      </c>
      <c r="I18" s="30">
        <f t="shared" si="2"/>
        <v>12753463259353.773</v>
      </c>
      <c r="J18" s="43">
        <f t="shared" si="3"/>
        <v>0.1219963368518782</v>
      </c>
      <c r="L18" s="44">
        <f t="shared" si="7"/>
        <v>6706767.4002684131</v>
      </c>
      <c r="M18" s="30">
        <f t="shared" si="7"/>
        <v>13666190.390576348</v>
      </c>
      <c r="N18" s="30">
        <f>SUM($H$11:H18)/COUNT($H$11:H18)</f>
        <v>4581515.6268841904</v>
      </c>
      <c r="O18" s="31">
        <f t="shared" si="8"/>
        <v>1.463875264533272</v>
      </c>
    </row>
    <row r="19" spans="1:15" x14ac:dyDescent="0.3">
      <c r="A19" t="s">
        <v>85</v>
      </c>
      <c r="B19" s="45">
        <f>'Seasonality(VD)'!B28</f>
        <v>28232673.75</v>
      </c>
      <c r="D19" s="44">
        <f t="shared" si="4"/>
        <v>29273003</v>
      </c>
      <c r="E19" s="42">
        <f t="shared" si="5"/>
        <v>868609.58378746046</v>
      </c>
      <c r="F19" s="42">
        <f t="shared" si="6"/>
        <v>30141612.58378746</v>
      </c>
      <c r="G19" s="30">
        <f t="shared" si="0"/>
        <v>-1908938.8337874599</v>
      </c>
      <c r="H19" s="30">
        <f t="shared" si="1"/>
        <v>1908938.8337874599</v>
      </c>
      <c r="I19" s="30">
        <f t="shared" si="2"/>
        <v>3644047471141.8271</v>
      </c>
      <c r="J19" s="43">
        <f t="shared" si="3"/>
        <v>6.7614525308197559E-2</v>
      </c>
      <c r="L19" s="44">
        <f t="shared" si="7"/>
        <v>4797828.5664809532</v>
      </c>
      <c r="M19" s="30">
        <f t="shared" si="7"/>
        <v>15575129.224363808</v>
      </c>
      <c r="N19" s="30">
        <f>SUM($H$11:H19)/COUNT($H$11:H19)</f>
        <v>4247443.5277470993</v>
      </c>
      <c r="O19" s="31">
        <f t="shared" si="8"/>
        <v>1.1295803075752218</v>
      </c>
    </row>
    <row r="20" spans="1:15" x14ac:dyDescent="0.3">
      <c r="A20" t="s">
        <v>86</v>
      </c>
      <c r="B20" s="45">
        <f>'Seasonality(VD)'!B29</f>
        <v>26849683.75</v>
      </c>
      <c r="D20" s="44">
        <f t="shared" si="4"/>
        <v>28232673.75</v>
      </c>
      <c r="E20" s="42">
        <f t="shared" si="5"/>
        <v>802578.35232473887</v>
      </c>
      <c r="F20" s="42">
        <f t="shared" si="6"/>
        <v>29035252.102324739</v>
      </c>
      <c r="G20" s="30">
        <f t="shared" si="0"/>
        <v>-2185568.3523247391</v>
      </c>
      <c r="H20" s="30">
        <f t="shared" si="1"/>
        <v>2185568.3523247391</v>
      </c>
      <c r="I20" s="30">
        <f t="shared" si="2"/>
        <v>4776709022683.4746</v>
      </c>
      <c r="J20" s="43">
        <f t="shared" si="3"/>
        <v>8.1400152518546487E-2</v>
      </c>
      <c r="L20" s="44">
        <f t="shared" si="7"/>
        <v>2612260.2141562141</v>
      </c>
      <c r="M20" s="30">
        <f t="shared" si="7"/>
        <v>17760697.576688547</v>
      </c>
      <c r="N20" s="30">
        <f>SUM($H$11:H20)/COUNT($H$11:H20)</f>
        <v>4018346.2860335037</v>
      </c>
      <c r="O20" s="31">
        <f t="shared" si="8"/>
        <v>0.6500833995406522</v>
      </c>
    </row>
    <row r="21" spans="1:15" x14ac:dyDescent="0.3">
      <c r="A21" t="s">
        <v>87</v>
      </c>
      <c r="B21" s="45">
        <f>'Seasonality(VD)'!B30</f>
        <v>31816066.25</v>
      </c>
      <c r="D21" s="44">
        <f t="shared" si="4"/>
        <v>26849683.75</v>
      </c>
      <c r="E21" s="42">
        <f t="shared" si="5"/>
        <v>726978.35551204788</v>
      </c>
      <c r="F21" s="42">
        <f t="shared" si="6"/>
        <v>27576662.105512049</v>
      </c>
      <c r="G21" s="30">
        <f t="shared" si="0"/>
        <v>4239404.144487951</v>
      </c>
      <c r="H21" s="30">
        <f t="shared" si="1"/>
        <v>4239404.144487951</v>
      </c>
      <c r="I21" s="30">
        <f t="shared" si="2"/>
        <v>17972547500301.617</v>
      </c>
      <c r="J21" s="43">
        <f t="shared" si="3"/>
        <v>0.13324727548579174</v>
      </c>
      <c r="L21" s="44">
        <f t="shared" si="7"/>
        <v>6851664.3586441651</v>
      </c>
      <c r="M21" s="30">
        <f t="shared" si="7"/>
        <v>22000101.721176498</v>
      </c>
      <c r="N21" s="30">
        <f>SUM($H$11:H21)/COUNT($H$11:H21)</f>
        <v>4040452.0718789487</v>
      </c>
      <c r="O21" s="31">
        <f t="shared" si="8"/>
        <v>1.6957667698451144</v>
      </c>
    </row>
    <row r="22" spans="1:15" ht="15" thickBot="1" x14ac:dyDescent="0.35">
      <c r="A22" t="s">
        <v>88</v>
      </c>
      <c r="B22" s="46">
        <f>'Seasonality(VD)'!B31</f>
        <v>45105530</v>
      </c>
      <c r="D22" s="44">
        <f t="shared" si="4"/>
        <v>31816066.25</v>
      </c>
      <c r="E22" s="42">
        <f t="shared" si="5"/>
        <v>873621.64830592927</v>
      </c>
      <c r="F22" s="47">
        <f t="shared" si="6"/>
        <v>32689687.89830593</v>
      </c>
      <c r="G22" s="30">
        <f t="shared" si="0"/>
        <v>12415842.10169407</v>
      </c>
      <c r="H22" s="30">
        <f t="shared" si="1"/>
        <v>12415842.10169407</v>
      </c>
      <c r="I22" s="30">
        <f t="shared" si="2"/>
        <v>154153135094199.03</v>
      </c>
      <c r="J22" s="31">
        <f t="shared" si="3"/>
        <v>0.2752620820926851</v>
      </c>
    </row>
    <row r="23" spans="1:15" ht="15" thickBot="1" x14ac:dyDescent="0.35">
      <c r="B23" s="48" t="s">
        <v>89</v>
      </c>
      <c r="C23" s="49"/>
      <c r="D23" s="49">
        <f t="shared" si="4"/>
        <v>45105530</v>
      </c>
      <c r="E23" s="49">
        <f t="shared" si="5"/>
        <v>1303092.3726218892</v>
      </c>
      <c r="F23" s="50">
        <f t="shared" si="6"/>
        <v>46408622.372621886</v>
      </c>
      <c r="G23" s="42"/>
      <c r="H23" s="30"/>
      <c r="I23" s="30"/>
      <c r="J23" s="31"/>
    </row>
    <row r="24" spans="1:15" x14ac:dyDescent="0.3">
      <c r="D24" s="51" t="s">
        <v>52</v>
      </c>
      <c r="E24" s="52"/>
      <c r="F24" s="52"/>
      <c r="G24" s="30">
        <f>SUM(G12:G22)</f>
        <v>37671925.457951218</v>
      </c>
      <c r="H24" s="30">
        <f>SUM(H12:H22)</f>
        <v>52820362.820483558</v>
      </c>
      <c r="I24" s="30">
        <f>SUM(I12:I22)</f>
        <v>559999783517898.75</v>
      </c>
      <c r="J24" s="43">
        <f>SUM(J12:J22)</f>
        <v>2.1230240526373136</v>
      </c>
    </row>
    <row r="25" spans="1:15" x14ac:dyDescent="0.3">
      <c r="D25" s="53" t="s">
        <v>53</v>
      </c>
      <c r="E25" s="54"/>
      <c r="F25" s="54"/>
      <c r="G25" s="55">
        <f>AVERAGE(G12:G22)</f>
        <v>3424720.4961773832</v>
      </c>
      <c r="H25" s="55">
        <f>AVERAGE(H12:H22)</f>
        <v>4801851.1654985053</v>
      </c>
      <c r="I25" s="55">
        <f>AVERAGE(I12:I22)</f>
        <v>50909071228899.883</v>
      </c>
      <c r="J25" s="56">
        <f>AVERAGE(J12:J22)</f>
        <v>0.19300218660339216</v>
      </c>
    </row>
    <row r="26" spans="1:15" x14ac:dyDescent="0.3">
      <c r="D26" s="29"/>
      <c r="E26" s="57"/>
      <c r="F26" s="57"/>
      <c r="G26" s="58" t="s">
        <v>90</v>
      </c>
      <c r="H26" s="58" t="s">
        <v>91</v>
      </c>
      <c r="I26" s="58" t="s">
        <v>92</v>
      </c>
      <c r="J26" s="59" t="s">
        <v>93</v>
      </c>
    </row>
    <row r="27" spans="1:15" ht="15" thickBot="1" x14ac:dyDescent="0.35">
      <c r="D27" s="60"/>
      <c r="E27" s="61"/>
      <c r="F27" s="61"/>
      <c r="G27" s="62"/>
      <c r="H27" s="63" t="s">
        <v>94</v>
      </c>
      <c r="I27" s="62">
        <f>SQRT(I24/(COUNT(I12:I22)-2))</f>
        <v>7888104.8527929327</v>
      </c>
      <c r="J27" s="64"/>
    </row>
    <row r="28" spans="1:15" x14ac:dyDescent="0.3">
      <c r="A28" s="28"/>
      <c r="B28" s="28"/>
      <c r="I28" t="str">
        <f>IF(COUNT(I12:I22)-2&lt;1,"Not enough data to compute the standard error","")</f>
        <v/>
      </c>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A0449-D1C0-44CD-905F-E5EAB94E406A}">
  <dimension ref="A2:T40"/>
  <sheetViews>
    <sheetView topLeftCell="H11" workbookViewId="0">
      <selection activeCell="A3" activeCellId="1" sqref="Q3:Q15 A3:A15"/>
    </sheetView>
  </sheetViews>
  <sheetFormatPr defaultRowHeight="14.4" x14ac:dyDescent="0.3"/>
  <cols>
    <col min="1" max="1" width="11.44140625" customWidth="1"/>
    <col min="2" max="2" width="13.5546875" customWidth="1"/>
    <col min="3" max="3" width="12" bestFit="1" customWidth="1"/>
    <col min="4" max="11" width="11.21875" bestFit="1" customWidth="1"/>
    <col min="12" max="12" width="12.21875" bestFit="1" customWidth="1"/>
    <col min="14" max="14" width="11.21875" bestFit="1" customWidth="1"/>
    <col min="17" max="17" width="13.88671875" bestFit="1" customWidth="1"/>
  </cols>
  <sheetData>
    <row r="2" spans="1:17" ht="15" customHeight="1" x14ac:dyDescent="0.3">
      <c r="B2" s="69" t="s">
        <v>101</v>
      </c>
      <c r="C2" s="69"/>
      <c r="D2" s="69"/>
      <c r="E2" s="69"/>
      <c r="F2" s="69"/>
      <c r="G2" s="69"/>
      <c r="H2" s="69"/>
      <c r="I2" s="69"/>
      <c r="J2" s="69"/>
      <c r="K2" s="69"/>
      <c r="L2" s="69"/>
      <c r="M2" s="69"/>
    </row>
    <row r="3" spans="1:17" ht="28.8" x14ac:dyDescent="0.3">
      <c r="A3" s="2"/>
      <c r="B3" s="2" t="s">
        <v>32</v>
      </c>
      <c r="C3" s="2" t="s">
        <v>33</v>
      </c>
      <c r="D3" s="2" t="s">
        <v>34</v>
      </c>
      <c r="E3" s="2" t="s">
        <v>35</v>
      </c>
      <c r="F3" s="2" t="s">
        <v>36</v>
      </c>
      <c r="G3" s="2" t="s">
        <v>37</v>
      </c>
      <c r="H3" s="2" t="s">
        <v>31</v>
      </c>
      <c r="I3" s="2" t="s">
        <v>30</v>
      </c>
      <c r="J3" s="2" t="s">
        <v>29</v>
      </c>
      <c r="K3" s="2" t="s">
        <v>28</v>
      </c>
      <c r="L3" s="2" t="s">
        <v>27</v>
      </c>
      <c r="M3" s="2"/>
      <c r="N3" s="5" t="s">
        <v>38</v>
      </c>
      <c r="O3" s="5" t="s">
        <v>39</v>
      </c>
      <c r="P3" s="5" t="s">
        <v>40</v>
      </c>
      <c r="Q3" s="5" t="s">
        <v>97</v>
      </c>
    </row>
    <row r="4" spans="1:17" x14ac:dyDescent="0.3">
      <c r="A4" s="2" t="s">
        <v>45</v>
      </c>
      <c r="B4" s="8">
        <f>'Monthly Demand'!D3</f>
        <v>283289</v>
      </c>
      <c r="C4" s="8">
        <f>'Monthly Demand'!D15</f>
        <v>407834</v>
      </c>
      <c r="D4" s="8">
        <f>'Monthly Demand'!D27</f>
        <v>349988</v>
      </c>
      <c r="E4" s="8">
        <f>'Monthly Demand'!D39</f>
        <v>369767</v>
      </c>
      <c r="F4" s="1">
        <f>'Monthly Demand'!D51</f>
        <v>352768</v>
      </c>
      <c r="G4" s="8">
        <f>'Monthly Demand'!D63</f>
        <v>426020</v>
      </c>
      <c r="H4" s="8">
        <f>'Monthly Demand'!D75</f>
        <v>498946</v>
      </c>
      <c r="I4" s="14">
        <f>'Monthly Demand'!D87</f>
        <v>490213.75</v>
      </c>
      <c r="J4" s="14">
        <f>'Monthly Demand'!D99</f>
        <v>464230</v>
      </c>
      <c r="K4" s="14">
        <f>'Monthly Demand'!D111</f>
        <v>584632.5</v>
      </c>
      <c r="L4" s="14">
        <f>'Monthly Demand'!D123</f>
        <v>661527.5</v>
      </c>
      <c r="N4" s="8">
        <f t="shared" ref="N4:N18" si="0">AVERAGE(B4:L4)</f>
        <v>444474.15909090912</v>
      </c>
      <c r="O4" s="8">
        <f>AVERAGE(B4:L15)</f>
        <v>578688.99621212122</v>
      </c>
      <c r="P4" s="8">
        <f>N4/$O$4</f>
        <v>0.76807086708105465</v>
      </c>
      <c r="Q4" s="9">
        <f>($C$32/12)*P4</f>
        <v>774736.18544112716</v>
      </c>
    </row>
    <row r="5" spans="1:17" x14ac:dyDescent="0.3">
      <c r="A5" s="2" t="s">
        <v>46</v>
      </c>
      <c r="B5" s="8">
        <f>'Monthly Demand'!D4</f>
        <v>245260</v>
      </c>
      <c r="C5" s="8">
        <f>'Monthly Demand'!D16</f>
        <v>302748</v>
      </c>
      <c r="D5" s="8">
        <f>'Monthly Demand'!D28</f>
        <v>277376</v>
      </c>
      <c r="E5" s="8">
        <f>'Monthly Demand'!D40</f>
        <v>294487</v>
      </c>
      <c r="F5" s="8">
        <f>'Monthly Demand'!D52</f>
        <v>249604</v>
      </c>
      <c r="G5" s="8">
        <f>'Monthly Demand'!D64</f>
        <v>362742</v>
      </c>
      <c r="H5" s="8">
        <f>'Monthly Demand'!D76</f>
        <v>374131</v>
      </c>
      <c r="I5" s="8">
        <f>'Monthly Demand'!D88</f>
        <v>345290</v>
      </c>
      <c r="J5" s="14">
        <f>'Monthly Demand'!D100</f>
        <v>342488.75</v>
      </c>
      <c r="K5" s="14">
        <f>'Monthly Demand'!D112</f>
        <v>489260</v>
      </c>
      <c r="L5" s="14">
        <f>'Monthly Demand'!D124</f>
        <v>476158.75</v>
      </c>
      <c r="N5" s="8">
        <f t="shared" si="0"/>
        <v>341776.86363636365</v>
      </c>
      <c r="O5" s="8"/>
      <c r="P5" s="8">
        <f t="shared" ref="P5:P15" si="1">N5/$O$4</f>
        <v>0.59060543033219126</v>
      </c>
      <c r="Q5" s="9">
        <f t="shared" ref="Q5:Q15" si="2">($C$32/12)*P5</f>
        <v>595730.70377644</v>
      </c>
    </row>
    <row r="6" spans="1:17" x14ac:dyDescent="0.3">
      <c r="A6" s="2" t="s">
        <v>47</v>
      </c>
      <c r="B6" s="8">
        <f>'Monthly Demand'!D5</f>
        <v>315738</v>
      </c>
      <c r="C6" s="8">
        <f>'Monthly Demand'!D17</f>
        <v>384724</v>
      </c>
      <c r="D6" s="8">
        <f>'Monthly Demand'!D29</f>
        <v>364893</v>
      </c>
      <c r="E6" s="8">
        <f>'Monthly Demand'!D41</f>
        <v>404039</v>
      </c>
      <c r="F6" s="8">
        <f>'Monthly Demand'!D53</f>
        <v>368734</v>
      </c>
      <c r="G6" s="8">
        <f>'Monthly Demand'!D65</f>
        <v>447525</v>
      </c>
      <c r="H6" s="8">
        <f>'Monthly Demand'!D77</f>
        <v>549507</v>
      </c>
      <c r="I6" s="14">
        <f>'Monthly Demand'!D89</f>
        <v>501727.5</v>
      </c>
      <c r="J6" s="14">
        <f>'Monthly Demand'!D101</f>
        <v>466923.75</v>
      </c>
      <c r="K6" s="8">
        <f>'Monthly Demand'!D113</f>
        <v>594386.25</v>
      </c>
      <c r="L6" s="8">
        <f>'Monthly Demand'!D125</f>
        <v>926900</v>
      </c>
      <c r="N6" s="8">
        <f t="shared" si="0"/>
        <v>484099.77272727271</v>
      </c>
      <c r="O6" s="8"/>
      <c r="P6" s="8">
        <f t="shared" si="1"/>
        <v>0.83654566770062377</v>
      </c>
      <c r="Q6" s="9">
        <f t="shared" si="2"/>
        <v>843805.2103248015</v>
      </c>
    </row>
    <row r="7" spans="1:17" x14ac:dyDescent="0.3">
      <c r="A7" s="2" t="s">
        <v>48</v>
      </c>
      <c r="B7" s="8">
        <f>'Monthly Demand'!D6</f>
        <v>422708</v>
      </c>
      <c r="C7" s="8">
        <f>'Monthly Demand'!D18</f>
        <v>529258</v>
      </c>
      <c r="D7" s="8">
        <f>'Monthly Demand'!D30</f>
        <v>561126</v>
      </c>
      <c r="E7" s="8">
        <f>'Monthly Demand'!D42</f>
        <v>578585</v>
      </c>
      <c r="F7" s="8">
        <f>'Monthly Demand'!D54</f>
        <v>525683</v>
      </c>
      <c r="G7" s="8">
        <f>'Monthly Demand'!D66</f>
        <v>569293</v>
      </c>
      <c r="H7" s="8">
        <f>'Monthly Demand'!D78</f>
        <v>825553</v>
      </c>
      <c r="I7" s="14">
        <f>'Monthly Demand'!D90</f>
        <v>686900</v>
      </c>
      <c r="J7" s="14">
        <f>'Monthly Demand'!D102</f>
        <v>656900</v>
      </c>
      <c r="K7" s="14">
        <f>'Monthly Demand'!D114</f>
        <v>836180</v>
      </c>
      <c r="L7" s="8">
        <f>'Monthly Demand'!D126</f>
        <v>1067458.75</v>
      </c>
      <c r="N7" s="8">
        <f t="shared" si="0"/>
        <v>659967.70454545459</v>
      </c>
      <c r="O7" s="8"/>
      <c r="P7" s="8">
        <f t="shared" si="1"/>
        <v>1.1404531775536653</v>
      </c>
      <c r="Q7" s="9">
        <f t="shared" si="2"/>
        <v>1150350.0293012648</v>
      </c>
    </row>
    <row r="8" spans="1:17" x14ac:dyDescent="0.3">
      <c r="A8" s="2" t="s">
        <v>49</v>
      </c>
      <c r="B8" s="8">
        <f>'Monthly Demand'!D7</f>
        <v>570139</v>
      </c>
      <c r="C8" s="8">
        <f>'Monthly Demand'!D19</f>
        <v>599180</v>
      </c>
      <c r="D8" s="8">
        <f>'Monthly Demand'!D31</f>
        <v>707886</v>
      </c>
      <c r="E8" s="8">
        <f>'Monthly Demand'!D43</f>
        <v>745429</v>
      </c>
      <c r="F8" s="8">
        <f>'Monthly Demand'!D55</f>
        <v>677976</v>
      </c>
      <c r="G8" s="8">
        <f>'Monthly Demand'!D67</f>
        <v>661821</v>
      </c>
      <c r="H8" s="8">
        <f>'Monthly Demand'!D79</f>
        <v>910101</v>
      </c>
      <c r="I8" s="14">
        <f>'Monthly Demand'!D91</f>
        <v>970968.75</v>
      </c>
      <c r="J8" s="14">
        <f>'Monthly Demand'!D103</f>
        <v>859873.75</v>
      </c>
      <c r="K8" s="8">
        <f>'Monthly Demand'!D115</f>
        <v>931113.75</v>
      </c>
      <c r="L8" s="8">
        <f>'Monthly Demand'!D127</f>
        <v>1383825</v>
      </c>
      <c r="N8" s="8">
        <f t="shared" si="0"/>
        <v>819846.65909090906</v>
      </c>
      <c r="O8" s="8"/>
      <c r="P8" s="8">
        <f t="shared" si="1"/>
        <v>1.4167310324843128</v>
      </c>
      <c r="Q8" s="9">
        <f t="shared" si="2"/>
        <v>1429025.423232381</v>
      </c>
    </row>
    <row r="9" spans="1:17" x14ac:dyDescent="0.3">
      <c r="A9" s="2" t="s">
        <v>50</v>
      </c>
      <c r="B9" s="8">
        <f>'Monthly Demand'!D8</f>
        <v>411318</v>
      </c>
      <c r="C9" s="8">
        <f>'Monthly Demand'!D20</f>
        <v>422917</v>
      </c>
      <c r="D9" s="8">
        <f>'Monthly Demand'!D32</f>
        <v>484945</v>
      </c>
      <c r="E9" s="8">
        <f>'Monthly Demand'!D44</f>
        <v>505078</v>
      </c>
      <c r="F9" s="8">
        <f>'Monthly Demand'!D56</f>
        <v>444956</v>
      </c>
      <c r="G9" s="8">
        <f>'Monthly Demand'!D68</f>
        <v>483046</v>
      </c>
      <c r="H9" s="8">
        <f>'Monthly Demand'!D80</f>
        <v>682059</v>
      </c>
      <c r="I9" s="8">
        <f>'Monthly Demand'!D92</f>
        <v>636616.25</v>
      </c>
      <c r="J9" s="8">
        <f>'Monthly Demand'!D104</f>
        <v>592836.25</v>
      </c>
      <c r="K9" s="14">
        <f>'Monthly Demand'!D116</f>
        <v>667621.25</v>
      </c>
      <c r="L9" s="8">
        <f>'Monthly Demand'!D128</f>
        <v>851633.75</v>
      </c>
      <c r="N9" s="8">
        <f t="shared" si="0"/>
        <v>562093.31818181823</v>
      </c>
      <c r="O9" s="8"/>
      <c r="P9" s="8">
        <f t="shared" si="1"/>
        <v>0.97132193952376489</v>
      </c>
      <c r="Q9" s="9">
        <f t="shared" si="2"/>
        <v>979751.07052524807</v>
      </c>
    </row>
    <row r="10" spans="1:17" x14ac:dyDescent="0.3">
      <c r="A10" s="2" t="s">
        <v>51</v>
      </c>
      <c r="B10" s="8">
        <f>'Monthly Demand'!D9</f>
        <v>483419</v>
      </c>
      <c r="C10" s="8">
        <f>'Monthly Demand'!D21</f>
        <v>596637</v>
      </c>
      <c r="D10" s="8">
        <f>'Monthly Demand'!D33</f>
        <v>588902</v>
      </c>
      <c r="E10" s="8">
        <f>'Monthly Demand'!D45</f>
        <v>590318</v>
      </c>
      <c r="F10" s="8">
        <f>'Monthly Demand'!D57</f>
        <v>559154</v>
      </c>
      <c r="G10" s="8">
        <f>'Monthly Demand'!D69</f>
        <v>675791</v>
      </c>
      <c r="H10" s="8">
        <f>'Monthly Demand'!D81</f>
        <v>756684</v>
      </c>
      <c r="I10" s="8">
        <f>'Monthly Demand'!D93</f>
        <v>737125</v>
      </c>
      <c r="J10" s="14">
        <f>'Monthly Demand'!D105</f>
        <v>675343.75</v>
      </c>
      <c r="K10" s="14">
        <f>'Monthly Demand'!D117</f>
        <v>851983.75</v>
      </c>
      <c r="L10" s="8">
        <f>'Monthly Demand'!D129</f>
        <v>1283345</v>
      </c>
      <c r="N10" s="8">
        <f t="shared" si="0"/>
        <v>708972.95454545459</v>
      </c>
      <c r="O10" s="8"/>
      <c r="P10" s="8">
        <f t="shared" si="1"/>
        <v>1.2251364017393156</v>
      </c>
      <c r="Q10" s="9">
        <f t="shared" si="2"/>
        <v>1235768.1344375492</v>
      </c>
    </row>
    <row r="11" spans="1:17" x14ac:dyDescent="0.3">
      <c r="A11" s="2" t="s">
        <v>41</v>
      </c>
      <c r="B11" s="8">
        <f>'Monthly Demand'!D10</f>
        <v>461957</v>
      </c>
      <c r="C11" s="8">
        <f>'Monthly Demand'!D22</f>
        <v>507408</v>
      </c>
      <c r="D11" s="8">
        <f>'Monthly Demand'!D34</f>
        <v>571412</v>
      </c>
      <c r="E11" s="8">
        <f>'Monthly Demand'!D46</f>
        <v>588050</v>
      </c>
      <c r="F11" s="8">
        <f>'Monthly Demand'!D58</f>
        <v>536440</v>
      </c>
      <c r="G11" s="8">
        <f>'Monthly Demand'!D70</f>
        <v>585443</v>
      </c>
      <c r="H11" s="8">
        <f>'Monthly Demand'!D82</f>
        <v>837043</v>
      </c>
      <c r="I11" s="14">
        <f>'Monthly Demand'!D94</f>
        <v>703740</v>
      </c>
      <c r="J11" s="14">
        <f>'Monthly Demand'!D106</f>
        <v>634370</v>
      </c>
      <c r="K11" s="14">
        <f>'Monthly Demand'!D118</f>
        <v>781146.25</v>
      </c>
      <c r="L11" s="8">
        <f>'Monthly Demand'!D130</f>
        <v>1317407.5</v>
      </c>
      <c r="N11" s="8">
        <f t="shared" si="0"/>
        <v>684037.88636363635</v>
      </c>
      <c r="O11" s="8"/>
      <c r="P11" s="8">
        <f t="shared" si="1"/>
        <v>1.1820475088365063</v>
      </c>
      <c r="Q11" s="9">
        <f t="shared" si="2"/>
        <v>1192305.3161571613</v>
      </c>
    </row>
    <row r="12" spans="1:17" x14ac:dyDescent="0.3">
      <c r="A12" s="2" t="s">
        <v>42</v>
      </c>
      <c r="B12" s="8">
        <f>'Monthly Demand'!D11</f>
        <v>361817</v>
      </c>
      <c r="C12" s="8">
        <f>'Monthly Demand'!D23</f>
        <v>511268</v>
      </c>
      <c r="D12" s="8">
        <f>'Monthly Demand'!D35</f>
        <v>427166</v>
      </c>
      <c r="E12" s="8">
        <f>'Monthly Demand'!D47</f>
        <v>431204</v>
      </c>
      <c r="F12" s="8">
        <f>'Monthly Demand'!D59</f>
        <v>450783</v>
      </c>
      <c r="G12" s="8">
        <f>'Monthly Demand'!D71</f>
        <v>570355</v>
      </c>
      <c r="H12" s="8">
        <f>'Monthly Demand'!D83</f>
        <v>620876</v>
      </c>
      <c r="I12" s="14">
        <f>'Monthly Demand'!D95</f>
        <v>560910</v>
      </c>
      <c r="J12" s="8">
        <f>'Monthly Demand'!D107</f>
        <v>558897.5</v>
      </c>
      <c r="K12" s="14">
        <f>'Monthly Demand'!D119</f>
        <v>705992.5</v>
      </c>
      <c r="L12" s="14">
        <f>'Monthly Demand'!D131</f>
        <v>820170</v>
      </c>
      <c r="N12" s="8">
        <f t="shared" si="0"/>
        <v>547221.72727272729</v>
      </c>
      <c r="O12" s="8"/>
      <c r="P12" s="8">
        <f t="shared" si="1"/>
        <v>0.94562317731049539</v>
      </c>
      <c r="Q12" s="9">
        <f t="shared" si="2"/>
        <v>953829.29447438533</v>
      </c>
    </row>
    <row r="13" spans="1:17" x14ac:dyDescent="0.3">
      <c r="A13" s="2" t="s">
        <v>58</v>
      </c>
      <c r="B13" s="8">
        <f>'Monthly Demand'!D12</f>
        <v>395908</v>
      </c>
      <c r="C13" s="8">
        <f>'Monthly Demand'!D24</f>
        <v>507574</v>
      </c>
      <c r="D13" s="8">
        <f>'Monthly Demand'!D36</f>
        <v>449242</v>
      </c>
      <c r="E13" s="8">
        <f>'Monthly Demand'!D48</f>
        <v>481285</v>
      </c>
      <c r="F13" s="8">
        <f>'Monthly Demand'!D60</f>
        <v>440205</v>
      </c>
      <c r="G13" s="8">
        <f>'Monthly Demand'!D72</f>
        <v>607321</v>
      </c>
      <c r="H13" s="8">
        <f>'Monthly Demand'!D84</f>
        <v>576447</v>
      </c>
      <c r="I13" s="14">
        <f>'Monthly Demand'!D96</f>
        <v>663482.5</v>
      </c>
      <c r="J13" s="14">
        <f>'Monthly Demand'!D108</f>
        <v>613357.5</v>
      </c>
      <c r="K13" s="8">
        <f>'Monthly Demand'!D120</f>
        <v>755608.75</v>
      </c>
      <c r="L13" s="14">
        <f>'Monthly Demand'!D132</f>
        <v>972210</v>
      </c>
      <c r="N13" s="8">
        <f t="shared" si="0"/>
        <v>587512.79545454541</v>
      </c>
      <c r="O13" s="8"/>
      <c r="P13" s="8">
        <f t="shared" si="1"/>
        <v>1.0152479126096772</v>
      </c>
      <c r="Q13" s="9">
        <f t="shared" si="2"/>
        <v>1024058.2331698872</v>
      </c>
    </row>
    <row r="14" spans="1:17" x14ac:dyDescent="0.3">
      <c r="A14" s="2" t="s">
        <v>43</v>
      </c>
      <c r="B14" s="8">
        <f>'Monthly Demand'!D13</f>
        <v>373341</v>
      </c>
      <c r="C14" s="8">
        <f>'Monthly Demand'!D25</f>
        <v>391990</v>
      </c>
      <c r="D14" s="8">
        <f>'Monthly Demand'!D37</f>
        <v>491999</v>
      </c>
      <c r="E14" s="8">
        <f>'Monthly Demand'!D49</f>
        <v>443697</v>
      </c>
      <c r="F14" s="8">
        <f>'Monthly Demand'!D61</f>
        <v>450499</v>
      </c>
      <c r="G14" s="8">
        <f>'Monthly Demand'!D73</f>
        <v>445098</v>
      </c>
      <c r="H14" s="8">
        <f>'Monthly Demand'!D85</f>
        <v>642396</v>
      </c>
      <c r="I14" s="14">
        <f>'Monthly Demand'!D97</f>
        <v>622596.25</v>
      </c>
      <c r="J14" s="14">
        <f>'Monthly Demand'!D109</f>
        <v>582478.75</v>
      </c>
      <c r="K14" s="14">
        <f>'Monthly Demand'!D121</f>
        <v>642392.5</v>
      </c>
      <c r="L14" s="8">
        <f>'Monthly Demand'!D133</f>
        <v>1118851.25</v>
      </c>
      <c r="N14" s="8">
        <f t="shared" si="0"/>
        <v>564121.70454545459</v>
      </c>
      <c r="O14" s="8"/>
      <c r="P14" s="8">
        <f t="shared" si="1"/>
        <v>0.97482708024168663</v>
      </c>
      <c r="Q14" s="9">
        <f t="shared" si="2"/>
        <v>983286.62885147019</v>
      </c>
    </row>
    <row r="15" spans="1:17" x14ac:dyDescent="0.3">
      <c r="A15" s="2" t="s">
        <v>44</v>
      </c>
      <c r="B15" s="8">
        <f>'Monthly Demand'!D14</f>
        <v>383918</v>
      </c>
      <c r="C15" s="8">
        <f>'Monthly Demand'!D26</f>
        <v>480839</v>
      </c>
      <c r="D15" s="8">
        <f>'Monthly Demand'!D38</f>
        <v>426116</v>
      </c>
      <c r="E15" s="8">
        <f>'Monthly Demand'!D50</f>
        <v>458133</v>
      </c>
      <c r="F15" s="8">
        <f>'Monthly Demand'!D62</f>
        <v>439584</v>
      </c>
      <c r="G15" s="8">
        <f>'Monthly Demand'!D74</f>
        <v>535266</v>
      </c>
      <c r="H15" s="8">
        <f>'Monthly Demand'!D86</f>
        <v>562453</v>
      </c>
      <c r="I15" s="8">
        <f>'Monthly Demand'!D98</f>
        <v>549576.25</v>
      </c>
      <c r="J15" s="14">
        <f>'Monthly Demand'!D110</f>
        <v>565645</v>
      </c>
      <c r="K15" s="14">
        <f>'Monthly Demand'!D122</f>
        <v>661198.75</v>
      </c>
      <c r="L15" s="14">
        <f>'Monthly Demand'!D134</f>
        <v>878837.5</v>
      </c>
      <c r="N15" s="8">
        <f t="shared" si="0"/>
        <v>540142.40909090906</v>
      </c>
      <c r="O15" s="8"/>
      <c r="P15" s="8">
        <f t="shared" si="1"/>
        <v>0.93338980458670628</v>
      </c>
      <c r="Q15" s="9">
        <f t="shared" si="2"/>
        <v>941489.76055204519</v>
      </c>
    </row>
    <row r="16" spans="1:17" x14ac:dyDescent="0.3">
      <c r="A16" s="2" t="s">
        <v>52</v>
      </c>
      <c r="B16" s="10">
        <f>SUM(B4:B15)</f>
        <v>4708812</v>
      </c>
      <c r="C16" s="10">
        <f t="shared" ref="C16:L16" si="3">SUM(C4:C15)</f>
        <v>5642377</v>
      </c>
      <c r="D16" s="10">
        <f t="shared" si="3"/>
        <v>5701051</v>
      </c>
      <c r="E16" s="10">
        <f t="shared" si="3"/>
        <v>5890072</v>
      </c>
      <c r="F16" s="10">
        <f t="shared" si="3"/>
        <v>5496386</v>
      </c>
      <c r="G16" s="10">
        <f t="shared" si="3"/>
        <v>6369721</v>
      </c>
      <c r="H16" s="10">
        <f t="shared" si="3"/>
        <v>7836196</v>
      </c>
      <c r="I16" s="10">
        <f t="shared" si="3"/>
        <v>7469146.25</v>
      </c>
      <c r="J16" s="10">
        <f t="shared" si="3"/>
        <v>7013345</v>
      </c>
      <c r="K16" s="10">
        <f>SUM(K4:K15)</f>
        <v>8501516.25</v>
      </c>
      <c r="L16" s="10">
        <f t="shared" si="3"/>
        <v>11758325</v>
      </c>
      <c r="N16" s="11">
        <f t="shared" si="0"/>
        <v>6944267.9545454541</v>
      </c>
      <c r="Q16" s="66">
        <f>SUM(Q4:Q15)</f>
        <v>12104135.990243761</v>
      </c>
    </row>
    <row r="17" spans="1:17" x14ac:dyDescent="0.3">
      <c r="A17" s="2" t="s">
        <v>53</v>
      </c>
      <c r="B17" s="10">
        <f>AVERAGE(B4:B15)</f>
        <v>392401</v>
      </c>
      <c r="C17" s="10">
        <f t="shared" ref="C17:L17" si="4">AVERAGE(C4:C15)</f>
        <v>470198.08333333331</v>
      </c>
      <c r="D17" s="10">
        <f t="shared" si="4"/>
        <v>475087.58333333331</v>
      </c>
      <c r="E17" s="10">
        <f t="shared" si="4"/>
        <v>490839.33333333331</v>
      </c>
      <c r="F17" s="10">
        <f t="shared" si="4"/>
        <v>458032.16666666669</v>
      </c>
      <c r="G17" s="10">
        <f t="shared" si="4"/>
        <v>530810.08333333337</v>
      </c>
      <c r="H17" s="10">
        <f t="shared" si="4"/>
        <v>653016.33333333337</v>
      </c>
      <c r="I17" s="10">
        <f t="shared" si="4"/>
        <v>622428.85416666663</v>
      </c>
      <c r="J17" s="10">
        <f t="shared" si="4"/>
        <v>584445.41666666663</v>
      </c>
      <c r="K17" s="10">
        <f t="shared" si="4"/>
        <v>708459.6875</v>
      </c>
      <c r="L17" s="10">
        <f t="shared" si="4"/>
        <v>979860.41666666663</v>
      </c>
      <c r="N17" s="11">
        <f t="shared" si="0"/>
        <v>578688.99621212122</v>
      </c>
      <c r="Q17" s="66">
        <f>AVERAGE(Q4:Q15)</f>
        <v>1008677.9991869801</v>
      </c>
    </row>
    <row r="18" spans="1:17" x14ac:dyDescent="0.3">
      <c r="A18" s="2" t="s">
        <v>54</v>
      </c>
      <c r="B18" s="10">
        <f>_xlfn.STDEV.P(B4:B15)</f>
        <v>85051.709874052496</v>
      </c>
      <c r="C18" s="10">
        <f t="shared" ref="C18:L18" si="5">_xlfn.STDEV.P(C4:C15)</f>
        <v>85770.695169793995</v>
      </c>
      <c r="D18" s="10">
        <f t="shared" si="5"/>
        <v>114184.90185546885</v>
      </c>
      <c r="E18" s="10">
        <f t="shared" si="5"/>
        <v>115380.04865323217</v>
      </c>
      <c r="F18" s="10">
        <f t="shared" si="5"/>
        <v>105182.68808271423</v>
      </c>
      <c r="G18" s="10">
        <f t="shared" si="5"/>
        <v>93932.071702071247</v>
      </c>
      <c r="H18" s="10">
        <f t="shared" si="5"/>
        <v>149654.3112004759</v>
      </c>
      <c r="I18" s="10">
        <f t="shared" si="5"/>
        <v>148671.24652079312</v>
      </c>
      <c r="J18" s="10">
        <f t="shared" si="5"/>
        <v>122674.31668677014</v>
      </c>
      <c r="K18" s="10">
        <f t="shared" si="5"/>
        <v>122017.62021955258</v>
      </c>
      <c r="L18" s="10">
        <f t="shared" si="5"/>
        <v>259210.90455544379</v>
      </c>
      <c r="N18" s="11">
        <f t="shared" si="0"/>
        <v>127430.04677457896</v>
      </c>
      <c r="Q18" s="66">
        <f>_xlfn.STDEV.P(Q4:Q15)</f>
        <v>212863.37556890515</v>
      </c>
    </row>
    <row r="20" spans="1:17" x14ac:dyDescent="0.3">
      <c r="A20" s="3" t="s">
        <v>25</v>
      </c>
      <c r="B20" s="3" t="s">
        <v>55</v>
      </c>
      <c r="C20" s="3" t="s">
        <v>56</v>
      </c>
    </row>
    <row r="21" spans="1:17" x14ac:dyDescent="0.3">
      <c r="A21" s="2" t="s">
        <v>32</v>
      </c>
      <c r="B21" s="11">
        <f>B16</f>
        <v>4708812</v>
      </c>
      <c r="C21" s="8">
        <f>'Exp Smooth with Trend(ED)'!F12</f>
        <v>2.3927981310285836E-3</v>
      </c>
    </row>
    <row r="22" spans="1:17" x14ac:dyDescent="0.3">
      <c r="A22" s="2" t="s">
        <v>33</v>
      </c>
      <c r="B22" s="11">
        <f>C16</f>
        <v>5642377</v>
      </c>
      <c r="C22" s="8">
        <f>'Exp Smooth with Trend(ED)'!F13</f>
        <v>4875472.3825365528</v>
      </c>
    </row>
    <row r="23" spans="1:17" x14ac:dyDescent="0.3">
      <c r="A23" s="2" t="s">
        <v>34</v>
      </c>
      <c r="B23" s="11">
        <f>D16</f>
        <v>5701051</v>
      </c>
      <c r="C23" s="8">
        <f>'Exp Smooth with Trend(ED)'!F14</f>
        <v>5836180.665205243</v>
      </c>
    </row>
    <row r="24" spans="1:17" x14ac:dyDescent="0.3">
      <c r="A24" s="2" t="s">
        <v>95</v>
      </c>
      <c r="B24" s="11">
        <f>E16</f>
        <v>5890072</v>
      </c>
      <c r="C24" s="8">
        <f>'Exp Smooth with Trend(ED)'!F15</f>
        <v>5890071.9808712732</v>
      </c>
    </row>
    <row r="25" spans="1:17" x14ac:dyDescent="0.3">
      <c r="A25" s="2" t="s">
        <v>36</v>
      </c>
      <c r="B25" s="11">
        <f>F16</f>
        <v>5496386</v>
      </c>
      <c r="C25" s="8">
        <f>'Exp Smooth with Trend(ED)'!F16</f>
        <v>6079092.9815483019</v>
      </c>
    </row>
    <row r="26" spans="1:17" x14ac:dyDescent="0.3">
      <c r="A26" s="2" t="s">
        <v>37</v>
      </c>
      <c r="B26" s="11">
        <f>G16</f>
        <v>6369721</v>
      </c>
      <c r="C26" s="8">
        <f>'Exp Smooth with Trend(ED)'!F17</f>
        <v>5664783.0604595253</v>
      </c>
    </row>
    <row r="27" spans="1:17" x14ac:dyDescent="0.3">
      <c r="A27" s="2" t="s">
        <v>31</v>
      </c>
      <c r="B27" s="11">
        <f>H16</f>
        <v>7836196</v>
      </c>
      <c r="C27" s="8">
        <f>'Exp Smooth with Trend(ED)'!F18</f>
        <v>6563068.138110796</v>
      </c>
    </row>
    <row r="28" spans="1:17" x14ac:dyDescent="0.3">
      <c r="A28" s="2" t="s">
        <v>30</v>
      </c>
      <c r="B28" s="11">
        <f>I16</f>
        <v>7469146.25</v>
      </c>
      <c r="C28" s="8">
        <f>'Exp Smooth with Trend(ED)'!F19</f>
        <v>8074603.3302673409</v>
      </c>
    </row>
    <row r="29" spans="1:17" x14ac:dyDescent="0.3">
      <c r="A29" s="2" t="s">
        <v>29</v>
      </c>
      <c r="B29" s="11">
        <f>J16</f>
        <v>7013345</v>
      </c>
      <c r="C29" s="8">
        <f>'Exp Smooth with Trend(ED)'!F20</f>
        <v>7686124.4581845812</v>
      </c>
    </row>
    <row r="30" spans="1:17" x14ac:dyDescent="0.3">
      <c r="A30" s="2" t="s">
        <v>28</v>
      </c>
      <c r="B30" s="11">
        <f>K16</f>
        <v>8501516.25</v>
      </c>
      <c r="C30" s="8">
        <f>'Exp Smooth with Trend(ED)'!F21</f>
        <v>7206511.3252054527</v>
      </c>
    </row>
    <row r="31" spans="1:17" x14ac:dyDescent="0.3">
      <c r="A31" s="2" t="s">
        <v>27</v>
      </c>
      <c r="B31" s="11">
        <f>L16</f>
        <v>11758325</v>
      </c>
      <c r="C31" s="8">
        <f>'Exp Smooth with Trend(ED)'!F22</f>
        <v>8740517.068740394</v>
      </c>
    </row>
    <row r="32" spans="1:17" x14ac:dyDescent="0.3">
      <c r="A32" s="2" t="s">
        <v>96</v>
      </c>
      <c r="B32" s="12"/>
      <c r="C32" s="13">
        <f>'Exp Smooth with Trend(ED)'!F23</f>
        <v>12104135.990243761</v>
      </c>
      <c r="D32" s="10"/>
    </row>
    <row r="37" spans="13:20" ht="14.4" customHeight="1" x14ac:dyDescent="0.3">
      <c r="M37" s="70"/>
      <c r="N37" s="70"/>
      <c r="O37" s="70"/>
      <c r="P37" s="70"/>
      <c r="Q37" s="70"/>
      <c r="R37" s="70"/>
      <c r="S37" s="70"/>
      <c r="T37" s="70"/>
    </row>
    <row r="38" spans="13:20" x14ac:dyDescent="0.3">
      <c r="M38" s="70"/>
      <c r="N38" s="70"/>
      <c r="O38" s="70"/>
      <c r="P38" s="70"/>
      <c r="Q38" s="70"/>
      <c r="R38" s="70"/>
      <c r="S38" s="70"/>
      <c r="T38" s="70"/>
    </row>
    <row r="39" spans="13:20" x14ac:dyDescent="0.3">
      <c r="M39" s="70"/>
      <c r="N39" s="70"/>
      <c r="O39" s="70"/>
      <c r="P39" s="70"/>
      <c r="Q39" s="70"/>
      <c r="R39" s="70"/>
      <c r="S39" s="70"/>
      <c r="T39" s="70"/>
    </row>
    <row r="40" spans="13:20" x14ac:dyDescent="0.3">
      <c r="M40" s="70"/>
      <c r="N40" s="70"/>
      <c r="O40" s="70"/>
      <c r="P40" s="70"/>
      <c r="Q40" s="70"/>
      <c r="R40" s="70"/>
      <c r="S40" s="70"/>
      <c r="T40" s="70"/>
    </row>
  </sheetData>
  <mergeCells count="2">
    <mergeCell ref="B2:M2"/>
    <mergeCell ref="M37:T4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6AF6F-04FB-4978-8023-0AF1628DB8F3}">
  <dimension ref="A1:O28"/>
  <sheetViews>
    <sheetView topLeftCell="A6" zoomScaleNormal="100" workbookViewId="0">
      <selection activeCell="B12" sqref="B12"/>
    </sheetView>
  </sheetViews>
  <sheetFormatPr defaultColWidth="9.109375" defaultRowHeight="14.4" x14ac:dyDescent="0.3"/>
  <cols>
    <col min="1" max="1" width="9.21875" bestFit="1" customWidth="1"/>
    <col min="2" max="2" width="12" bestFit="1" customWidth="1"/>
    <col min="4" max="4" width="12.88671875" customWidth="1"/>
    <col min="6" max="6" width="10.88671875" customWidth="1"/>
    <col min="8" max="8" width="9" bestFit="1" customWidth="1"/>
    <col min="9" max="9" width="11.21875" customWidth="1"/>
  </cols>
  <sheetData>
    <row r="1" spans="1:15" ht="19.8" x14ac:dyDescent="0.4">
      <c r="A1" s="15" t="s">
        <v>59</v>
      </c>
      <c r="B1" s="16"/>
      <c r="C1" s="16" t="s">
        <v>60</v>
      </c>
      <c r="D1" s="16"/>
      <c r="E1" s="16"/>
      <c r="F1" s="16"/>
      <c r="G1" s="16"/>
      <c r="H1" s="16"/>
      <c r="I1" s="16"/>
      <c r="J1" s="16"/>
    </row>
    <row r="2" spans="1:15" x14ac:dyDescent="0.3">
      <c r="A2" s="17"/>
      <c r="B2" s="17"/>
    </row>
    <row r="5" spans="1:15" ht="15" thickBot="1" x14ac:dyDescent="0.35">
      <c r="A5" t="s">
        <v>61</v>
      </c>
      <c r="B5" s="18">
        <v>1</v>
      </c>
      <c r="C5" s="19" t="str">
        <f>IF(OR(B5&lt;0,B5&gt;1),"Alpha should be between 0 and 1","")</f>
        <v/>
      </c>
    </row>
    <row r="6" spans="1:15" x14ac:dyDescent="0.3">
      <c r="A6" t="s">
        <v>62</v>
      </c>
      <c r="B6" s="18">
        <v>3.5393296702877441E-2</v>
      </c>
      <c r="C6" s="19" t="str">
        <f>IF(OR(B6&lt;0,B6&gt;1),"Beta should be between 0 and 1","")</f>
        <v/>
      </c>
      <c r="J6" s="20"/>
      <c r="L6" s="21"/>
      <c r="M6" s="22"/>
      <c r="N6" s="22"/>
      <c r="O6" s="23"/>
    </row>
    <row r="7" spans="1:15" x14ac:dyDescent="0.3">
      <c r="C7" s="19"/>
      <c r="J7" s="20"/>
      <c r="L7" s="24"/>
      <c r="M7" s="25"/>
      <c r="N7" s="25"/>
      <c r="O7" s="26"/>
    </row>
    <row r="8" spans="1:15" x14ac:dyDescent="0.3">
      <c r="C8" s="19"/>
      <c r="J8" s="20"/>
      <c r="L8" s="24"/>
      <c r="M8" s="25"/>
      <c r="N8" s="25"/>
      <c r="O8" s="26"/>
    </row>
    <row r="9" spans="1:15" x14ac:dyDescent="0.3">
      <c r="C9" s="19"/>
      <c r="J9" s="20"/>
      <c r="L9" s="24"/>
      <c r="M9" s="25"/>
      <c r="N9" s="25"/>
      <c r="O9" s="26"/>
    </row>
    <row r="10" spans="1:15" ht="15" thickBot="1" x14ac:dyDescent="0.35">
      <c r="A10" s="27" t="s">
        <v>63</v>
      </c>
      <c r="D10" s="28" t="s">
        <v>64</v>
      </c>
      <c r="E10" s="28"/>
      <c r="F10" s="28"/>
      <c r="J10" s="20"/>
      <c r="L10" s="29" t="s">
        <v>65</v>
      </c>
      <c r="M10" s="30"/>
      <c r="N10" s="30"/>
      <c r="O10" s="31"/>
    </row>
    <row r="11" spans="1:15" s="32" customFormat="1" ht="73.2" thickBot="1" x14ac:dyDescent="0.4">
      <c r="A11" s="32" t="s">
        <v>66</v>
      </c>
      <c r="B11" s="32" t="s">
        <v>55</v>
      </c>
      <c r="D11" s="33" t="s">
        <v>67</v>
      </c>
      <c r="E11" s="34" t="s">
        <v>68</v>
      </c>
      <c r="F11" s="34" t="s">
        <v>69</v>
      </c>
      <c r="G11" s="35" t="s">
        <v>70</v>
      </c>
      <c r="H11" s="35" t="s">
        <v>71</v>
      </c>
      <c r="I11" s="35" t="s">
        <v>72</v>
      </c>
      <c r="J11" s="36" t="s">
        <v>73</v>
      </c>
      <c r="L11" s="37" t="s">
        <v>74</v>
      </c>
      <c r="M11" s="38" t="s">
        <v>75</v>
      </c>
      <c r="N11" s="38" t="s">
        <v>76</v>
      </c>
      <c r="O11" s="39" t="s">
        <v>77</v>
      </c>
    </row>
    <row r="12" spans="1:15" x14ac:dyDescent="0.3">
      <c r="A12" t="s">
        <v>78</v>
      </c>
      <c r="B12" s="40">
        <f>'Seasonality(ED)'!B21</f>
        <v>4708812</v>
      </c>
      <c r="D12" s="41">
        <v>5.6263138562754061E-6</v>
      </c>
      <c r="E12" s="41">
        <v>2.3871718171723081E-3</v>
      </c>
      <c r="F12" s="42">
        <f>D12+E12</f>
        <v>2.3927981310285836E-3</v>
      </c>
      <c r="G12" s="30">
        <f t="shared" ref="G12:G22" si="0">B12-F12</f>
        <v>4708811.9976072023</v>
      </c>
      <c r="H12" s="30">
        <f t="shared" ref="H12:H22" si="1">ABS(G12)</f>
        <v>4708811.9976072023</v>
      </c>
      <c r="I12" s="30">
        <f t="shared" ref="I12:I22" si="2">G12^2</f>
        <v>22172910428809.531</v>
      </c>
      <c r="J12" s="43">
        <f t="shared" ref="J12:J22" si="3">H12/B12</f>
        <v>0.99999999949184681</v>
      </c>
      <c r="L12" s="44"/>
      <c r="M12" s="30"/>
      <c r="N12" s="30"/>
      <c r="O12" s="31"/>
    </row>
    <row r="13" spans="1:15" x14ac:dyDescent="0.3">
      <c r="A13" t="s">
        <v>79</v>
      </c>
      <c r="B13" s="45">
        <f>'Seasonality(ED)'!B22</f>
        <v>5642377</v>
      </c>
      <c r="D13" s="44">
        <f>$B$5*B12+(1-$B$5)*F12</f>
        <v>4708812</v>
      </c>
      <c r="E13" s="42">
        <f>$B$6*(D13-D12)+(1-$B$6)*E12</f>
        <v>166660.38253655256</v>
      </c>
      <c r="F13" s="42">
        <f>D13+E13</f>
        <v>4875472.3825365528</v>
      </c>
      <c r="G13" s="30">
        <f t="shared" si="0"/>
        <v>766904.61746344715</v>
      </c>
      <c r="H13" s="30">
        <f t="shared" si="1"/>
        <v>766904.61746344715</v>
      </c>
      <c r="I13" s="30">
        <f t="shared" si="2"/>
        <v>588142692286.75623</v>
      </c>
      <c r="J13" s="43">
        <f t="shared" si="3"/>
        <v>0.13591871253258106</v>
      </c>
      <c r="L13" s="44">
        <f>L12+G13</f>
        <v>766904.61746344715</v>
      </c>
      <c r="M13" s="30">
        <f>M12+H13</f>
        <v>766904.61746344715</v>
      </c>
      <c r="N13" s="30">
        <f>SUM($H$11:H13)/COUNT($H$11:H13)</f>
        <v>2737858.3075353247</v>
      </c>
      <c r="O13" s="31">
        <f>L13/N13</f>
        <v>0.28011114211159821</v>
      </c>
    </row>
    <row r="14" spans="1:15" x14ac:dyDescent="0.3">
      <c r="A14" t="s">
        <v>80</v>
      </c>
      <c r="B14" s="45">
        <f>'Seasonality(ED)'!B23</f>
        <v>5701051</v>
      </c>
      <c r="D14" s="44">
        <f t="shared" ref="D14:D23" si="4">$B$5*B13+(1-$B$5)*F13</f>
        <v>5642377</v>
      </c>
      <c r="E14" s="42">
        <f t="shared" ref="E14:E23" si="5">$B$6*(D14-D13)+(1-$B$6)*E13</f>
        <v>193803.6652052431</v>
      </c>
      <c r="F14" s="42">
        <f t="shared" ref="F14:F23" si="6">D14+E14</f>
        <v>5836180.665205243</v>
      </c>
      <c r="G14" s="30">
        <f t="shared" si="0"/>
        <v>-135129.66520524304</v>
      </c>
      <c r="H14" s="30">
        <f t="shared" si="1"/>
        <v>135129.66520524304</v>
      </c>
      <c r="I14" s="30">
        <f t="shared" si="2"/>
        <v>18260026418.481071</v>
      </c>
      <c r="J14" s="43">
        <f t="shared" si="3"/>
        <v>2.37025883833074E-2</v>
      </c>
      <c r="L14" s="44">
        <f t="shared" ref="L14:M21" si="7">L13+G14</f>
        <v>631774.95225820411</v>
      </c>
      <c r="M14" s="30">
        <f t="shared" si="7"/>
        <v>902034.2826686902</v>
      </c>
      <c r="N14" s="30">
        <f>SUM($H$11:H14)/COUNT($H$11:H14)</f>
        <v>1870282.0934252974</v>
      </c>
      <c r="O14" s="31">
        <f t="shared" ref="O14:O21" si="8">L14/N14</f>
        <v>0.33779661072472239</v>
      </c>
    </row>
    <row r="15" spans="1:15" x14ac:dyDescent="0.3">
      <c r="A15" t="s">
        <v>81</v>
      </c>
      <c r="B15" s="45">
        <f>'Seasonality(ED)'!B24</f>
        <v>5890072</v>
      </c>
      <c r="D15" s="44">
        <f t="shared" si="4"/>
        <v>5701051</v>
      </c>
      <c r="E15" s="42">
        <f t="shared" si="5"/>
        <v>189020.98087127347</v>
      </c>
      <c r="F15" s="42">
        <f t="shared" si="6"/>
        <v>5890071.9808712732</v>
      </c>
      <c r="G15" s="30">
        <f t="shared" si="0"/>
        <v>1.9128726795315742E-2</v>
      </c>
      <c r="H15" s="30">
        <f t="shared" si="1"/>
        <v>1.9128726795315742E-2</v>
      </c>
      <c r="I15" s="30">
        <f t="shared" si="2"/>
        <v>3.6590818880983048E-4</v>
      </c>
      <c r="J15" s="43">
        <f t="shared" si="3"/>
        <v>3.24762189584707E-9</v>
      </c>
      <c r="L15" s="44">
        <f t="shared" si="7"/>
        <v>631774.97138693091</v>
      </c>
      <c r="M15" s="30">
        <f t="shared" si="7"/>
        <v>902034.30179741699</v>
      </c>
      <c r="N15" s="30">
        <f>SUM($H$11:H15)/COUNT($H$11:H15)</f>
        <v>1402711.5748511548</v>
      </c>
      <c r="O15" s="31">
        <f t="shared" si="8"/>
        <v>0.45039549306775351</v>
      </c>
    </row>
    <row r="16" spans="1:15" x14ac:dyDescent="0.3">
      <c r="A16" t="s">
        <v>82</v>
      </c>
      <c r="B16" s="45">
        <f>'Seasonality(ED)'!B25</f>
        <v>5496386</v>
      </c>
      <c r="D16" s="44">
        <f t="shared" si="4"/>
        <v>5890072</v>
      </c>
      <c r="E16" s="42">
        <f t="shared" si="5"/>
        <v>189020.98154830217</v>
      </c>
      <c r="F16" s="42">
        <f t="shared" si="6"/>
        <v>6079092.9815483019</v>
      </c>
      <c r="G16" s="30">
        <f t="shared" si="0"/>
        <v>-582706.98154830188</v>
      </c>
      <c r="H16" s="30">
        <f t="shared" si="1"/>
        <v>582706.98154830188</v>
      </c>
      <c r="I16" s="30">
        <f t="shared" si="2"/>
        <v>339547426345.133</v>
      </c>
      <c r="J16" s="43">
        <f t="shared" si="3"/>
        <v>0.10601638632153962</v>
      </c>
      <c r="L16" s="44">
        <f t="shared" si="7"/>
        <v>49067.98983862903</v>
      </c>
      <c r="M16" s="30">
        <f t="shared" si="7"/>
        <v>1484741.2833457189</v>
      </c>
      <c r="N16" s="30">
        <f>SUM($H$11:H16)/COUNT($H$11:H16)</f>
        <v>1238710.6561905842</v>
      </c>
      <c r="O16" s="31">
        <f t="shared" si="8"/>
        <v>3.9612147997118367E-2</v>
      </c>
    </row>
    <row r="17" spans="1:15" x14ac:dyDescent="0.3">
      <c r="A17" t="s">
        <v>83</v>
      </c>
      <c r="B17" s="45">
        <f>'Seasonality(ED)'!B26</f>
        <v>6369721</v>
      </c>
      <c r="D17" s="44">
        <f t="shared" si="4"/>
        <v>5496386</v>
      </c>
      <c r="E17" s="42">
        <f t="shared" si="5"/>
        <v>168397.06045952498</v>
      </c>
      <c r="F17" s="42">
        <f t="shared" si="6"/>
        <v>5664783.0604595253</v>
      </c>
      <c r="G17" s="30">
        <f t="shared" si="0"/>
        <v>704937.93954047468</v>
      </c>
      <c r="H17" s="30">
        <f t="shared" si="1"/>
        <v>704937.93954047468</v>
      </c>
      <c r="I17" s="30">
        <f t="shared" si="2"/>
        <v>496937498603.56995</v>
      </c>
      <c r="J17" s="43">
        <f t="shared" si="3"/>
        <v>0.11067014387921774</v>
      </c>
      <c r="L17" s="44">
        <f t="shared" si="7"/>
        <v>754005.92937910371</v>
      </c>
      <c r="M17" s="30">
        <f t="shared" si="7"/>
        <v>2189679.2228861935</v>
      </c>
      <c r="N17" s="30">
        <f>SUM($H$11:H17)/COUNT($H$11:H17)</f>
        <v>1149748.5367488994</v>
      </c>
      <c r="O17" s="31">
        <f t="shared" si="8"/>
        <v>0.65580072970666947</v>
      </c>
    </row>
    <row r="18" spans="1:15" x14ac:dyDescent="0.3">
      <c r="A18" t="s">
        <v>84</v>
      </c>
      <c r="B18" s="45">
        <f>'Seasonality(ED)'!B27</f>
        <v>7836196</v>
      </c>
      <c r="D18" s="44">
        <f t="shared" si="4"/>
        <v>6369721</v>
      </c>
      <c r="E18" s="42">
        <f t="shared" si="5"/>
        <v>193347.13811079611</v>
      </c>
      <c r="F18" s="42">
        <f t="shared" si="6"/>
        <v>6563068.138110796</v>
      </c>
      <c r="G18" s="30">
        <f t="shared" si="0"/>
        <v>1273127.861889204</v>
      </c>
      <c r="H18" s="30">
        <f t="shared" si="1"/>
        <v>1273127.861889204</v>
      </c>
      <c r="I18" s="30">
        <f t="shared" si="2"/>
        <v>1620854552718.5762</v>
      </c>
      <c r="J18" s="43">
        <f t="shared" si="3"/>
        <v>0.16246758783077964</v>
      </c>
      <c r="L18" s="44">
        <f t="shared" si="7"/>
        <v>2027133.7912683077</v>
      </c>
      <c r="M18" s="30">
        <f t="shared" si="7"/>
        <v>3462807.0847753976</v>
      </c>
      <c r="N18" s="30">
        <f>SUM($H$11:H18)/COUNT($H$11:H18)</f>
        <v>1167374.1546260857</v>
      </c>
      <c r="O18" s="31">
        <f t="shared" si="8"/>
        <v>1.7364902103024598</v>
      </c>
    </row>
    <row r="19" spans="1:15" x14ac:dyDescent="0.3">
      <c r="A19" t="s">
        <v>85</v>
      </c>
      <c r="B19" s="45">
        <f>'Seasonality(ED)'!B28</f>
        <v>7469146.25</v>
      </c>
      <c r="D19" s="44">
        <f t="shared" si="4"/>
        <v>7836196</v>
      </c>
      <c r="E19" s="42">
        <f t="shared" si="5"/>
        <v>238407.33026734067</v>
      </c>
      <c r="F19" s="42">
        <f t="shared" si="6"/>
        <v>8074603.3302673409</v>
      </c>
      <c r="G19" s="30">
        <f t="shared" si="0"/>
        <v>-605457.08026734088</v>
      </c>
      <c r="H19" s="30">
        <f t="shared" si="1"/>
        <v>605457.08026734088</v>
      </c>
      <c r="I19" s="30">
        <f t="shared" si="2"/>
        <v>366578276045.85327</v>
      </c>
      <c r="J19" s="43">
        <f t="shared" si="3"/>
        <v>8.1061082485476957E-2</v>
      </c>
      <c r="L19" s="44">
        <f t="shared" si="7"/>
        <v>1421676.7110009668</v>
      </c>
      <c r="M19" s="30">
        <f t="shared" si="7"/>
        <v>4068264.1650427384</v>
      </c>
      <c r="N19" s="30">
        <f>SUM($H$11:H19)/COUNT($H$11:H19)</f>
        <v>1097134.5203312426</v>
      </c>
      <c r="O19" s="31">
        <f t="shared" si="8"/>
        <v>1.2958089319546156</v>
      </c>
    </row>
    <row r="20" spans="1:15" x14ac:dyDescent="0.3">
      <c r="A20" t="s">
        <v>86</v>
      </c>
      <c r="B20" s="45">
        <f>'Seasonality(ED)'!B29</f>
        <v>7013345</v>
      </c>
      <c r="D20" s="44">
        <f t="shared" si="4"/>
        <v>7469146.25</v>
      </c>
      <c r="E20" s="42">
        <f t="shared" si="5"/>
        <v>216978.20818458081</v>
      </c>
      <c r="F20" s="42">
        <f t="shared" si="6"/>
        <v>7686124.4581845812</v>
      </c>
      <c r="G20" s="30">
        <f t="shared" si="0"/>
        <v>-672779.45818458125</v>
      </c>
      <c r="H20" s="30">
        <f t="shared" si="1"/>
        <v>672779.45818458125</v>
      </c>
      <c r="I20" s="30">
        <f t="shared" si="2"/>
        <v>452632199355.13873</v>
      </c>
      <c r="J20" s="43">
        <f t="shared" si="3"/>
        <v>9.5928470392456278E-2</v>
      </c>
      <c r="L20" s="44">
        <f t="shared" si="7"/>
        <v>748897.25281638559</v>
      </c>
      <c r="M20" s="30">
        <f t="shared" si="7"/>
        <v>4741043.6232273197</v>
      </c>
      <c r="N20" s="30">
        <f>SUM($H$11:H20)/COUNT($H$11:H20)</f>
        <v>1049983.9578705025</v>
      </c>
      <c r="O20" s="31">
        <f t="shared" si="8"/>
        <v>0.71324637600677443</v>
      </c>
    </row>
    <row r="21" spans="1:15" x14ac:dyDescent="0.3">
      <c r="A21" t="s">
        <v>87</v>
      </c>
      <c r="B21" s="45">
        <f>'Seasonality(ED)'!B30</f>
        <v>8501516.25</v>
      </c>
      <c r="D21" s="44">
        <f t="shared" si="4"/>
        <v>7013345</v>
      </c>
      <c r="E21" s="42">
        <f t="shared" si="5"/>
        <v>193166.32520545283</v>
      </c>
      <c r="F21" s="42">
        <f t="shared" si="6"/>
        <v>7206511.3252054527</v>
      </c>
      <c r="G21" s="30">
        <f t="shared" si="0"/>
        <v>1295004.9247945473</v>
      </c>
      <c r="H21" s="30">
        <f t="shared" si="1"/>
        <v>1295004.9247945473</v>
      </c>
      <c r="I21" s="30">
        <f t="shared" si="2"/>
        <v>1677037755242.1311</v>
      </c>
      <c r="J21" s="43">
        <f t="shared" si="3"/>
        <v>0.15232634823165189</v>
      </c>
      <c r="L21" s="44">
        <f t="shared" si="7"/>
        <v>2043902.1776109328</v>
      </c>
      <c r="M21" s="30">
        <f t="shared" si="7"/>
        <v>6036048.5480218669</v>
      </c>
      <c r="N21" s="30">
        <f>SUM($H$11:H21)/COUNT($H$11:H21)</f>
        <v>1074486.054562907</v>
      </c>
      <c r="O21" s="31">
        <f t="shared" si="8"/>
        <v>1.9022137783280744</v>
      </c>
    </row>
    <row r="22" spans="1:15" ht="15" thickBot="1" x14ac:dyDescent="0.35">
      <c r="A22" t="s">
        <v>88</v>
      </c>
      <c r="B22" s="46">
        <f>'Seasonality(ED)'!B31</f>
        <v>11758325</v>
      </c>
      <c r="D22" s="44">
        <f t="shared" si="4"/>
        <v>8501516.25</v>
      </c>
      <c r="E22" s="42">
        <f t="shared" si="5"/>
        <v>239000.81874039373</v>
      </c>
      <c r="F22" s="47">
        <f t="shared" si="6"/>
        <v>8740517.068740394</v>
      </c>
      <c r="G22" s="30">
        <f t="shared" si="0"/>
        <v>3017807.931259606</v>
      </c>
      <c r="H22" s="30">
        <f t="shared" si="1"/>
        <v>3017807.931259606</v>
      </c>
      <c r="I22" s="30">
        <f t="shared" si="2"/>
        <v>9107164709973.3828</v>
      </c>
      <c r="J22" s="31">
        <f t="shared" si="3"/>
        <v>0.2566528762608285</v>
      </c>
    </row>
    <row r="23" spans="1:15" ht="15" thickBot="1" x14ac:dyDescent="0.35">
      <c r="B23" s="48" t="s">
        <v>89</v>
      </c>
      <c r="C23" s="49"/>
      <c r="D23" s="49">
        <f t="shared" si="4"/>
        <v>11758325</v>
      </c>
      <c r="E23" s="49">
        <f t="shared" si="5"/>
        <v>345810.99024376174</v>
      </c>
      <c r="F23" s="50">
        <f t="shared" si="6"/>
        <v>12104135.990243761</v>
      </c>
      <c r="G23" s="42"/>
      <c r="H23" s="30"/>
      <c r="I23" s="30"/>
      <c r="J23" s="31"/>
    </row>
    <row r="24" spans="1:15" x14ac:dyDescent="0.3">
      <c r="D24" s="51" t="s">
        <v>52</v>
      </c>
      <c r="E24" s="52"/>
      <c r="F24" s="52"/>
      <c r="G24" s="30">
        <f>SUM(G12:G22)</f>
        <v>9770522.1064777412</v>
      </c>
      <c r="H24" s="30">
        <f>SUM(H12:H22)</f>
        <v>13762668.476888675</v>
      </c>
      <c r="I24" s="30">
        <f>SUM(I12:I22)</f>
        <v>36840065565798.555</v>
      </c>
      <c r="J24" s="43">
        <f>SUM(J12:J22)</f>
        <v>2.1247441990573077</v>
      </c>
    </row>
    <row r="25" spans="1:15" x14ac:dyDescent="0.3">
      <c r="D25" s="53" t="s">
        <v>53</v>
      </c>
      <c r="E25" s="54"/>
      <c r="F25" s="54"/>
      <c r="G25" s="55">
        <f>AVERAGE(G12:G22)</f>
        <v>888229.28240706737</v>
      </c>
      <c r="H25" s="55">
        <f>AVERAGE(H12:H22)</f>
        <v>1251151.6797171524</v>
      </c>
      <c r="I25" s="55">
        <f>AVERAGE(I12:I22)</f>
        <v>3349096869618.0503</v>
      </c>
      <c r="J25" s="56">
        <f>AVERAGE(J12:J22)</f>
        <v>0.19315856355066433</v>
      </c>
    </row>
    <row r="26" spans="1:15" x14ac:dyDescent="0.3">
      <c r="D26" s="29"/>
      <c r="E26" s="57"/>
      <c r="F26" s="57"/>
      <c r="G26" s="58" t="s">
        <v>90</v>
      </c>
      <c r="H26" s="58" t="s">
        <v>91</v>
      </c>
      <c r="I26" s="58" t="s">
        <v>92</v>
      </c>
      <c r="J26" s="59" t="s">
        <v>93</v>
      </c>
    </row>
    <row r="27" spans="1:15" ht="15" thickBot="1" x14ac:dyDescent="0.35">
      <c r="D27" s="60"/>
      <c r="E27" s="61"/>
      <c r="F27" s="61"/>
      <c r="G27" s="62"/>
      <c r="H27" s="63" t="s">
        <v>94</v>
      </c>
      <c r="I27" s="62">
        <f>SQRT(I24/(COUNT(I12:I22)-2))</f>
        <v>2023200.5877870987</v>
      </c>
      <c r="J27" s="64"/>
    </row>
    <row r="28" spans="1:15" x14ac:dyDescent="0.3">
      <c r="A28" s="28"/>
      <c r="B28" s="28"/>
      <c r="I28" t="str">
        <f>IF(COUNT(I12:I22)-2&lt;1,"Not enough data to compute the standard error","")</f>
        <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Monthly Demand</vt:lpstr>
      <vt:lpstr>Seasonality(Factory)</vt:lpstr>
      <vt:lpstr>Exp Smooth with Trend(Factory)</vt:lpstr>
      <vt:lpstr>Seasonality(CD)</vt:lpstr>
      <vt:lpstr>Exp Smooth with Trend(CD)</vt:lpstr>
      <vt:lpstr>Seasonality(VD)</vt:lpstr>
      <vt:lpstr>Exp Smooth with Trend(VD)</vt:lpstr>
      <vt:lpstr>Seasonality(ED)</vt:lpstr>
      <vt:lpstr>Exp Smooth with Trend(ED)</vt:lpstr>
      <vt:lpstr>Seasonality(RD)</vt:lpstr>
      <vt:lpstr>Exp Smooth with Trend(RD)</vt:lpstr>
      <vt:lpstr>Seasonality(VID)</vt:lpstr>
      <vt:lpstr>Exp Smooth with Trend(VID)</vt:lpstr>
      <vt:lpstr>Seasonality(KD)</vt:lpstr>
      <vt:lpstr>Exp Smooth with Trend(KD)</vt:lpstr>
      <vt:lpstr>Seasonality(CW)</vt:lpstr>
      <vt:lpstr>Exp Smooth with Trend(CW)</vt:lpstr>
      <vt:lpstr>Seasonality(VW)</vt:lpstr>
      <vt:lpstr>Exp Smooth with Trend(VW)</vt:lpstr>
      <vt:lpstr>Sheet1</vt:lpstr>
    </vt:vector>
  </TitlesOfParts>
  <Company>University Of Victoria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adelg</dc:creator>
  <cp:lastModifiedBy>Asus VivoBook</cp:lastModifiedBy>
  <dcterms:created xsi:type="dcterms:W3CDTF">2019-01-15T05:04:28Z</dcterms:created>
  <dcterms:modified xsi:type="dcterms:W3CDTF">2023-02-15T23:21:37Z</dcterms:modified>
</cp:coreProperties>
</file>