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vic-my.sharepoint.com/personal/nematollahi_uvic_ca/Documents/Teaching/UCW/2022-winter/Sessions/7/12/"/>
    </mc:Choice>
  </mc:AlternateContent>
  <xr:revisionPtr revIDLastSave="140" documentId="11_B5CBD386A8724E8F91A42176805DE404A9FEC33D" xr6:coauthVersionLast="47" xr6:coauthVersionMax="47" xr10:uidLastSave="{7024A9C5-89D3-4DFF-8D2D-2E5B5BD4F8AC}"/>
  <bookViews>
    <workbookView xWindow="-98" yWindow="-98" windowWidth="21795" windowHeight="13875" activeTab="2" xr2:uid="{00000000-000D-0000-FFFF-FFFF00000000}"/>
  </bookViews>
  <sheets>
    <sheet name="Descriptive Analysis" sheetId="4" r:id="rId1"/>
    <sheet name="Demand Data" sheetId="2" r:id="rId2"/>
    <sheet name="Seasonality" sheetId="3" r:id="rId3"/>
    <sheet name="Exponential Smooth with Trend" sheetId="5" r:id="rId4"/>
  </sheets>
  <definedNames>
    <definedName name="solver_adj" localSheetId="3" hidden="1">'Exponential Smooth with Trend'!$B$5,'Exponential Smooth with Trend'!$B$6,'Exponential Smooth with Trend'!$D$12,'Exponential Smooth with Trend'!$E$12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'Exponential Smooth with Trend'!$B$5</definedName>
    <definedName name="solver_lhs2" localSheetId="3" hidden="1">'Exponential Smooth with Trend'!$B$6</definedName>
    <definedName name="solver_lhs3" localSheetId="3" hidden="1">'Exponential Smooth with Trend'!$F$12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'Exponential Smooth with Trend'!$J$23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1</definedName>
    <definedName name="solver_rhs2" localSheetId="3" hidden="1">1</definedName>
    <definedName name="solver_rhs3" localSheetId="3" hidden="1">'Exponential Smooth with Trend'!$B$12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3" l="1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T4" i="3"/>
  <c r="S4" i="3"/>
  <c r="R4" i="3"/>
  <c r="Q4" i="3"/>
  <c r="O4" i="3"/>
  <c r="M113" i="2"/>
  <c r="N113" i="2"/>
  <c r="O113" i="2"/>
  <c r="L113" i="2"/>
  <c r="L91" i="2"/>
  <c r="M91" i="2"/>
  <c r="N91" i="2"/>
  <c r="O91" i="2"/>
  <c r="L92" i="2"/>
  <c r="M92" i="2"/>
  <c r="N92" i="2"/>
  <c r="O92" i="2"/>
  <c r="L93" i="2"/>
  <c r="M93" i="2"/>
  <c r="N93" i="2"/>
  <c r="O93" i="2"/>
  <c r="L94" i="2"/>
  <c r="M94" i="2"/>
  <c r="N94" i="2"/>
  <c r="O94" i="2"/>
  <c r="L95" i="2"/>
  <c r="M95" i="2"/>
  <c r="N95" i="2"/>
  <c r="O95" i="2"/>
  <c r="L96" i="2"/>
  <c r="M96" i="2"/>
  <c r="N96" i="2"/>
  <c r="O96" i="2"/>
  <c r="L97" i="2"/>
  <c r="M97" i="2"/>
  <c r="N97" i="2"/>
  <c r="O97" i="2"/>
  <c r="L98" i="2"/>
  <c r="M98" i="2"/>
  <c r="N98" i="2"/>
  <c r="O98" i="2"/>
  <c r="L99" i="2"/>
  <c r="M99" i="2"/>
  <c r="N99" i="2"/>
  <c r="O99" i="2"/>
  <c r="L100" i="2"/>
  <c r="M100" i="2"/>
  <c r="N100" i="2"/>
  <c r="O100" i="2"/>
  <c r="L101" i="2"/>
  <c r="M101" i="2"/>
  <c r="N101" i="2"/>
  <c r="O101" i="2"/>
  <c r="L102" i="2"/>
  <c r="M102" i="2"/>
  <c r="N102" i="2"/>
  <c r="O102" i="2"/>
  <c r="L103" i="2"/>
  <c r="M103" i="2"/>
  <c r="N103" i="2"/>
  <c r="O103" i="2"/>
  <c r="L104" i="2"/>
  <c r="M104" i="2"/>
  <c r="N104" i="2"/>
  <c r="O104" i="2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O109" i="2"/>
  <c r="L110" i="2"/>
  <c r="M110" i="2"/>
  <c r="N110" i="2"/>
  <c r="O110" i="2"/>
  <c r="L77" i="2"/>
  <c r="M77" i="2"/>
  <c r="N77" i="2"/>
  <c r="O77" i="2"/>
  <c r="L78" i="2"/>
  <c r="M78" i="2"/>
  <c r="N78" i="2"/>
  <c r="O78" i="2"/>
  <c r="L79" i="2"/>
  <c r="M79" i="2"/>
  <c r="N79" i="2"/>
  <c r="O79" i="2"/>
  <c r="L80" i="2"/>
  <c r="M80" i="2"/>
  <c r="N80" i="2"/>
  <c r="O80" i="2"/>
  <c r="L81" i="2"/>
  <c r="M81" i="2"/>
  <c r="N81" i="2"/>
  <c r="O81" i="2"/>
  <c r="L82" i="2"/>
  <c r="M82" i="2"/>
  <c r="N82" i="2"/>
  <c r="O82" i="2"/>
  <c r="L83" i="2"/>
  <c r="M83" i="2"/>
  <c r="N83" i="2"/>
  <c r="O83" i="2"/>
  <c r="L84" i="2"/>
  <c r="M84" i="2"/>
  <c r="N84" i="2"/>
  <c r="O84" i="2"/>
  <c r="L85" i="2"/>
  <c r="M85" i="2"/>
  <c r="N85" i="2"/>
  <c r="O85" i="2"/>
  <c r="L86" i="2"/>
  <c r="M86" i="2"/>
  <c r="N86" i="2"/>
  <c r="O86" i="2"/>
  <c r="L87" i="2"/>
  <c r="M87" i="2"/>
  <c r="N87" i="2"/>
  <c r="O87" i="2"/>
  <c r="L88" i="2"/>
  <c r="M88" i="2"/>
  <c r="N88" i="2"/>
  <c r="O88" i="2"/>
  <c r="L89" i="2"/>
  <c r="M89" i="2"/>
  <c r="N89" i="2"/>
  <c r="O89" i="2"/>
  <c r="L90" i="2"/>
  <c r="M90" i="2"/>
  <c r="N90" i="2"/>
  <c r="O90" i="2"/>
  <c r="L62" i="2"/>
  <c r="M62" i="2"/>
  <c r="N62" i="2"/>
  <c r="O62" i="2"/>
  <c r="L63" i="2"/>
  <c r="M63" i="2"/>
  <c r="N63" i="2"/>
  <c r="O63" i="2"/>
  <c r="L64" i="2"/>
  <c r="M64" i="2"/>
  <c r="N64" i="2"/>
  <c r="O64" i="2"/>
  <c r="L65" i="2"/>
  <c r="M65" i="2"/>
  <c r="N65" i="2"/>
  <c r="O65" i="2"/>
  <c r="L66" i="2"/>
  <c r="M66" i="2"/>
  <c r="N66" i="2"/>
  <c r="O66" i="2"/>
  <c r="L67" i="2"/>
  <c r="M67" i="2"/>
  <c r="N67" i="2"/>
  <c r="O67" i="2"/>
  <c r="L68" i="2"/>
  <c r="M68" i="2"/>
  <c r="N68" i="2"/>
  <c r="O68" i="2"/>
  <c r="L69" i="2"/>
  <c r="M69" i="2"/>
  <c r="N69" i="2"/>
  <c r="O69" i="2"/>
  <c r="L70" i="2"/>
  <c r="M70" i="2"/>
  <c r="N70" i="2"/>
  <c r="O70" i="2"/>
  <c r="L71" i="2"/>
  <c r="M71" i="2"/>
  <c r="N71" i="2"/>
  <c r="O71" i="2"/>
  <c r="L72" i="2"/>
  <c r="M72" i="2"/>
  <c r="N72" i="2"/>
  <c r="O72" i="2"/>
  <c r="L73" i="2"/>
  <c r="M73" i="2"/>
  <c r="N73" i="2"/>
  <c r="O73" i="2"/>
  <c r="L74" i="2"/>
  <c r="M74" i="2"/>
  <c r="N74" i="2"/>
  <c r="O74" i="2"/>
  <c r="L75" i="2"/>
  <c r="M75" i="2"/>
  <c r="N75" i="2"/>
  <c r="O75" i="2"/>
  <c r="L76" i="2"/>
  <c r="M76" i="2"/>
  <c r="N76" i="2"/>
  <c r="O76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L56" i="2"/>
  <c r="M56" i="2"/>
  <c r="N56" i="2"/>
  <c r="O56" i="2"/>
  <c r="L57" i="2"/>
  <c r="M57" i="2"/>
  <c r="N57" i="2"/>
  <c r="O57" i="2"/>
  <c r="L58" i="2"/>
  <c r="M58" i="2"/>
  <c r="N58" i="2"/>
  <c r="O58" i="2"/>
  <c r="L59" i="2"/>
  <c r="M59" i="2"/>
  <c r="N59" i="2"/>
  <c r="O59" i="2"/>
  <c r="L60" i="2"/>
  <c r="M60" i="2"/>
  <c r="N60" i="2"/>
  <c r="O60" i="2"/>
  <c r="L61" i="2"/>
  <c r="M61" i="2"/>
  <c r="N61" i="2"/>
  <c r="O61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47" i="2"/>
  <c r="M47" i="2"/>
  <c r="N47" i="2"/>
  <c r="O47" i="2"/>
  <c r="L48" i="2"/>
  <c r="M48" i="2"/>
  <c r="N48" i="2"/>
  <c r="O48" i="2"/>
  <c r="L25" i="2"/>
  <c r="M25" i="2"/>
  <c r="N25" i="2"/>
  <c r="O25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L30" i="2"/>
  <c r="M30" i="2"/>
  <c r="N30" i="2"/>
  <c r="O30" i="2"/>
  <c r="L31" i="2"/>
  <c r="M31" i="2"/>
  <c r="N31" i="2"/>
  <c r="O31" i="2"/>
  <c r="L32" i="2"/>
  <c r="M32" i="2"/>
  <c r="N32" i="2"/>
  <c r="O32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4" i="2"/>
  <c r="M24" i="2"/>
  <c r="N24" i="2"/>
  <c r="O24" i="2"/>
  <c r="O3" i="2"/>
  <c r="N3" i="2"/>
  <c r="M3" i="2"/>
  <c r="L3" i="2"/>
  <c r="R3" i="3"/>
  <c r="S3" i="3"/>
  <c r="T3" i="3"/>
  <c r="Q3" i="3"/>
  <c r="F12" i="5"/>
  <c r="C6" i="5"/>
  <c r="C5" i="5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J4" i="3"/>
  <c r="I4" i="3"/>
  <c r="H4" i="3"/>
  <c r="G4" i="3"/>
  <c r="F4" i="3"/>
  <c r="E4" i="3"/>
  <c r="D4" i="3"/>
  <c r="C4" i="3"/>
  <c r="B4" i="3"/>
  <c r="D113" i="2"/>
  <c r="D114" i="2"/>
  <c r="C114" i="2"/>
  <c r="C113" i="2"/>
  <c r="C112" i="2"/>
  <c r="L12" i="3" l="1"/>
  <c r="L5" i="3"/>
  <c r="L15" i="3"/>
  <c r="L11" i="3"/>
  <c r="L10" i="3"/>
  <c r="N10" i="3" s="1"/>
  <c r="L9" i="3"/>
  <c r="L8" i="3"/>
  <c r="L7" i="3"/>
  <c r="M4" i="3"/>
  <c r="L14" i="3"/>
  <c r="N14" i="3" s="1"/>
  <c r="L13" i="3"/>
  <c r="L6" i="3"/>
  <c r="L4" i="3"/>
  <c r="L18" i="3" l="1"/>
  <c r="L17" i="3"/>
  <c r="L16" i="3"/>
  <c r="N15" i="3"/>
  <c r="M18" i="3"/>
  <c r="M17" i="3"/>
  <c r="M16" i="3"/>
  <c r="N8" i="3"/>
  <c r="N9" i="3"/>
  <c r="N7" i="3"/>
  <c r="N11" i="3"/>
  <c r="N5" i="3"/>
  <c r="N13" i="3"/>
  <c r="N4" i="3"/>
  <c r="N6" i="3"/>
  <c r="N12" i="3"/>
  <c r="C16" i="3"/>
  <c r="B22" i="3" s="1"/>
  <c r="B13" i="5" s="1"/>
  <c r="D16" i="3"/>
  <c r="B23" i="3" s="1"/>
  <c r="B14" i="5" s="1"/>
  <c r="E16" i="3"/>
  <c r="B24" i="3" s="1"/>
  <c r="B15" i="5" s="1"/>
  <c r="F16" i="3"/>
  <c r="B25" i="3" s="1"/>
  <c r="B16" i="5" s="1"/>
  <c r="G16" i="3"/>
  <c r="B26" i="3" s="1"/>
  <c r="B17" i="5" s="1"/>
  <c r="H16" i="3"/>
  <c r="B27" i="3" s="1"/>
  <c r="B18" i="5" s="1"/>
  <c r="I16" i="3"/>
  <c r="B28" i="3" s="1"/>
  <c r="B19" i="5" s="1"/>
  <c r="J16" i="3"/>
  <c r="B29" i="3" s="1"/>
  <c r="B20" i="5" s="1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B18" i="3"/>
  <c r="B17" i="3"/>
  <c r="B16" i="3"/>
  <c r="B21" i="3" s="1"/>
  <c r="B12" i="5" s="1"/>
  <c r="N18" i="3" l="1"/>
  <c r="N16" i="3"/>
  <c r="N17" i="3"/>
  <c r="D13" i="5"/>
  <c r="E13" i="5" s="1"/>
  <c r="F13" i="5" s="1"/>
  <c r="G13" i="5" s="1"/>
  <c r="G12" i="5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I13" i="5" l="1"/>
  <c r="L13" i="5"/>
  <c r="H13" i="5"/>
  <c r="H12" i="5"/>
  <c r="I12" i="5"/>
  <c r="D14" i="5"/>
  <c r="E14" i="5" s="1"/>
  <c r="F14" i="5" s="1"/>
  <c r="J12" i="5" l="1"/>
  <c r="N13" i="5"/>
  <c r="O13" i="5" s="1"/>
  <c r="G14" i="5"/>
  <c r="D15" i="5"/>
  <c r="E15" i="5" s="1"/>
  <c r="F15" i="5" s="1"/>
  <c r="M13" i="5"/>
  <c r="J13" i="5"/>
  <c r="L14" i="5" l="1"/>
  <c r="I14" i="5"/>
  <c r="H14" i="5"/>
  <c r="D16" i="5"/>
  <c r="E16" i="5" s="1"/>
  <c r="F16" i="5" s="1"/>
  <c r="G15" i="5"/>
  <c r="G16" i="5" l="1"/>
  <c r="D17" i="5"/>
  <c r="E17" i="5" s="1"/>
  <c r="F17" i="5" s="1"/>
  <c r="L15" i="5"/>
  <c r="H15" i="5"/>
  <c r="N15" i="5" s="1"/>
  <c r="I15" i="5"/>
  <c r="J14" i="5"/>
  <c r="N14" i="5"/>
  <c r="O14" i="5" s="1"/>
  <c r="M14" i="5"/>
  <c r="O15" i="5" l="1"/>
  <c r="M15" i="5"/>
  <c r="J15" i="5"/>
  <c r="L16" i="5"/>
  <c r="I16" i="5"/>
  <c r="H16" i="5"/>
  <c r="D18" i="5"/>
  <c r="E18" i="5" s="1"/>
  <c r="F18" i="5" s="1"/>
  <c r="G17" i="5"/>
  <c r="L17" i="5" l="1"/>
  <c r="M16" i="5"/>
  <c r="J16" i="5"/>
  <c r="N16" i="5"/>
  <c r="O16" i="5" s="1"/>
  <c r="I17" i="5"/>
  <c r="H17" i="5"/>
  <c r="J17" i="5" s="1"/>
  <c r="G18" i="5"/>
  <c r="D19" i="5"/>
  <c r="E19" i="5" s="1"/>
  <c r="F19" i="5" s="1"/>
  <c r="M17" i="5" l="1"/>
  <c r="N17" i="5"/>
  <c r="O17" i="5" s="1"/>
  <c r="L18" i="5"/>
  <c r="H18" i="5"/>
  <c r="I18" i="5"/>
  <c r="D20" i="5"/>
  <c r="E20" i="5" s="1"/>
  <c r="F20" i="5" s="1"/>
  <c r="G19" i="5"/>
  <c r="M18" i="5" l="1"/>
  <c r="H19" i="5"/>
  <c r="M19" i="5" s="1"/>
  <c r="I19" i="5"/>
  <c r="L19" i="5"/>
  <c r="G20" i="5"/>
  <c r="G23" i="5" s="1"/>
  <c r="D21" i="5"/>
  <c r="E21" i="5" s="1"/>
  <c r="F21" i="5" s="1"/>
  <c r="C30" i="3" s="1"/>
  <c r="J18" i="5"/>
  <c r="N18" i="5"/>
  <c r="O18" i="5" s="1"/>
  <c r="N19" i="5" l="1"/>
  <c r="L20" i="5"/>
  <c r="O8" i="3"/>
  <c r="O9" i="3"/>
  <c r="O10" i="3"/>
  <c r="O11" i="3"/>
  <c r="O12" i="3"/>
  <c r="O13" i="3"/>
  <c r="O14" i="3"/>
  <c r="O15" i="3"/>
  <c r="O5" i="3"/>
  <c r="O6" i="3"/>
  <c r="O7" i="3"/>
  <c r="H20" i="5"/>
  <c r="H22" i="5" s="1"/>
  <c r="I20" i="5"/>
  <c r="G22" i="5"/>
  <c r="O19" i="5"/>
  <c r="J19" i="5"/>
  <c r="O17" i="3" l="1"/>
  <c r="O18" i="3"/>
  <c r="O16" i="3"/>
  <c r="M20" i="5"/>
  <c r="I22" i="5"/>
  <c r="I25" i="5" s="1"/>
  <c r="I23" i="5"/>
  <c r="I26" i="5"/>
  <c r="J20" i="5"/>
  <c r="N20" i="5"/>
  <c r="O20" i="5" s="1"/>
  <c r="H23" i="5"/>
  <c r="S17" i="3" l="1"/>
  <c r="S16" i="3"/>
  <c r="S18" i="3"/>
  <c r="R18" i="3"/>
  <c r="R16" i="3"/>
  <c r="R17" i="3"/>
  <c r="Q18" i="3"/>
  <c r="Q16" i="3"/>
  <c r="Q17" i="3"/>
  <c r="T17" i="3"/>
  <c r="T18" i="3"/>
  <c r="T16" i="3"/>
  <c r="J23" i="5"/>
  <c r="J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adelg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Created by Excel OM/QM version 5.2.116</t>
        </r>
      </text>
    </comment>
    <comment ref="A10" authorId="0" shapeId="0" xr:uid="{00000000-0006-0000-0300-000002000000}">
      <text>
        <r>
          <rPr>
            <sz val="9"/>
            <color indexed="81"/>
            <rFont val="Tahoma"/>
            <family val="2"/>
          </rPr>
          <t>Forecasting: Submodel =  14; Problem size @  20 by 1</t>
        </r>
      </text>
    </comment>
  </commentList>
</comments>
</file>

<file path=xl/sharedStrings.xml><?xml version="1.0" encoding="utf-8"?>
<sst xmlns="http://schemas.openxmlformats.org/spreadsheetml/2006/main" count="89" uniqueCount="78">
  <si>
    <t>Period</t>
  </si>
  <si>
    <t>Month</t>
  </si>
  <si>
    <t>Industry</t>
  </si>
  <si>
    <t>MMFD</t>
  </si>
  <si>
    <t>Munbai</t>
  </si>
  <si>
    <t>Jaipur</t>
  </si>
  <si>
    <t>Rudrapur</t>
  </si>
  <si>
    <t>Nagpur</t>
  </si>
  <si>
    <t>Warehouse Demand</t>
  </si>
  <si>
    <t>Monthly Sales: MMFD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</si>
  <si>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</si>
  <si>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</si>
  <si>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</si>
  <si>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</si>
  <si>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</si>
  <si>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</si>
  <si>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</si>
  <si>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</si>
  <si>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</si>
  <si>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</si>
  <si>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</si>
  <si>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</si>
  <si>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</si>
  <si>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</si>
  <si>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</si>
  <si>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</si>
  <si>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</si>
  <si>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</si>
  <si>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</si>
  <si>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</si>
  <si>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</si>
  <si>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</si>
  <si>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Demand</t>
  </si>
  <si>
    <t>Average</t>
  </si>
  <si>
    <t>Seasonal Average</t>
  </si>
  <si>
    <t>Overall Average</t>
  </si>
  <si>
    <t>SI</t>
  </si>
  <si>
    <t>Forecasts</t>
  </si>
  <si>
    <t>Year</t>
  </si>
  <si>
    <t>STDV</t>
  </si>
  <si>
    <t>Correl</t>
  </si>
  <si>
    <t>STD</t>
  </si>
  <si>
    <t>Forecasting</t>
  </si>
  <si>
    <t>Trend adjusted exponential smoothing</t>
  </si>
  <si>
    <t>Alpha</t>
  </si>
  <si>
    <t>Beta</t>
  </si>
  <si>
    <t>Data</t>
  </si>
  <si>
    <t>Forecasts and Error Analysis</t>
  </si>
  <si>
    <t>Tracking Signal</t>
  </si>
  <si>
    <r>
      <t>Smoothed Forecast, F</t>
    </r>
    <r>
      <rPr>
        <vertAlign val="subscript"/>
        <sz val="10"/>
        <color indexed="63"/>
        <rFont val="Arial"/>
        <family val="2"/>
      </rPr>
      <t>t</t>
    </r>
  </si>
  <si>
    <r>
      <t>Smoothed Trend, T</t>
    </r>
    <r>
      <rPr>
        <vertAlign val="subscript"/>
        <sz val="10"/>
        <color indexed="63"/>
        <rFont val="Arial"/>
        <family val="2"/>
      </rPr>
      <t>t</t>
    </r>
  </si>
  <si>
    <r>
      <t>Forecast Including Trend, FIT</t>
    </r>
    <r>
      <rPr>
        <vertAlign val="subscript"/>
        <sz val="10"/>
        <color indexed="63"/>
        <rFont val="Arial"/>
        <family val="2"/>
      </rPr>
      <t>t</t>
    </r>
  </si>
  <si>
    <t>Error</t>
  </si>
  <si>
    <t>Absolute</t>
  </si>
  <si>
    <t>Squared</t>
  </si>
  <si>
    <t>Abs Pct Err</t>
  </si>
  <si>
    <t>Cum error</t>
  </si>
  <si>
    <t>Cum Abs Err</t>
  </si>
  <si>
    <t>Mad</t>
  </si>
  <si>
    <t>Track Signal (Cum error/MAD)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</si>
  <si>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</si>
  <si>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</si>
  <si>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</si>
  <si>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</si>
  <si>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</si>
  <si>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</si>
  <si>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</si>
  <si>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</si>
  <si>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</si>
  <si>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Next period</t>
  </si>
  <si>
    <t>Bias</t>
  </si>
  <si>
    <t>MAD</t>
  </si>
  <si>
    <t>MSE</t>
  </si>
  <si>
    <t>MAPE</t>
  </si>
  <si>
    <t>SE</t>
  </si>
  <si>
    <t xml:space="preserve">2012/2013 MMFD Total Forecasts </t>
  </si>
  <si>
    <t xml:space="preserve">2012/2013 Warehouse Forecasts 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</si>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</sst>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0.0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59595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5"/>
      <color rgb="FF1F497D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0" xfId="0" applyFont="1"/>
    <xf numFmtId="17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right" vertical="center"/>
    </xf>
    <xf numFmtId="0" fontId="1" fillId="0" borderId="0" xfId="0" applyFont="1" applyAlignment="1">
      <alignment horizontal="center" wrapText="1"/>
    </xf>
    <xf numFmtId="164" fontId="0" fillId="0" borderId="1" xfId="1" applyNumberFormat="1" applyFont="1" applyBorder="1" applyAlignment="1">
      <alignment horizontal="right" vertical="center"/>
    </xf>
    <xf numFmtId="164" fontId="0" fillId="0" borderId="0" xfId="1" applyNumberFormat="1" applyFont="1"/>
    <xf numFmtId="16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10" fontId="1" fillId="0" borderId="0" xfId="2" applyNumberFormat="1" applyFont="1"/>
    <xf numFmtId="164" fontId="0" fillId="0" borderId="0" xfId="0" applyNumberFormat="1"/>
    <xf numFmtId="43" fontId="1" fillId="0" borderId="0" xfId="1" applyFont="1"/>
    <xf numFmtId="0" fontId="1" fillId="0" borderId="0" xfId="0" applyFont="1" applyAlignment="1">
      <alignment horizontal="center" vertical="center"/>
    </xf>
    <xf numFmtId="10" fontId="0" fillId="0" borderId="0" xfId="2" applyNumberFormat="1" applyFont="1" applyBorder="1" applyAlignment="1">
      <alignment horizontal="right" vertical="center"/>
    </xf>
    <xf numFmtId="164" fontId="1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1" xfId="0" applyFill="1" applyBorder="1"/>
    <xf numFmtId="0" fontId="8" fillId="0" borderId="0" xfId="0" applyFont="1"/>
    <xf numFmtId="165" fontId="0" fillId="0" borderId="0" xfId="0" applyNumberFormat="1"/>
    <xf numFmtId="0" fontId="9" fillId="4" borderId="3" xfId="0" applyFont="1" applyFill="1" applyBorder="1"/>
    <xf numFmtId="0" fontId="9" fillId="4" borderId="4" xfId="0" applyFont="1" applyFill="1" applyBorder="1"/>
    <xf numFmtId="0" fontId="9" fillId="4" borderId="5" xfId="0" applyFont="1" applyFill="1" applyBorder="1"/>
    <xf numFmtId="0" fontId="9" fillId="4" borderId="6" xfId="0" applyFont="1" applyFill="1" applyBorder="1"/>
    <xf numFmtId="0" fontId="9" fillId="4" borderId="7" xfId="0" applyFont="1" applyFill="1" applyBorder="1"/>
    <xf numFmtId="0" fontId="9" fillId="4" borderId="8" xfId="0" applyFont="1" applyFill="1" applyBorder="1"/>
    <xf numFmtId="0" fontId="10" fillId="0" borderId="0" xfId="0" applyFont="1"/>
    <xf numFmtId="0" fontId="4" fillId="0" borderId="0" xfId="0" applyFont="1"/>
    <xf numFmtId="0" fontId="4" fillId="4" borderId="9" xfId="0" applyFont="1" applyFill="1" applyBorder="1"/>
    <xf numFmtId="0" fontId="9" fillId="4" borderId="1" xfId="0" applyFont="1" applyFill="1" applyBorder="1"/>
    <xf numFmtId="0" fontId="9" fillId="4" borderId="10" xfId="0" applyFont="1" applyFill="1" applyBorder="1"/>
    <xf numFmtId="0" fontId="0" fillId="0" borderId="0" xfId="0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11" xfId="0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165" fontId="9" fillId="4" borderId="5" xfId="0" applyNumberFormat="1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10" xfId="0" applyFont="1" applyFill="1" applyBorder="1" applyAlignment="1">
      <alignment wrapText="1"/>
    </xf>
    <xf numFmtId="0" fontId="0" fillId="3" borderId="12" xfId="0" applyFill="1" applyBorder="1"/>
    <xf numFmtId="0" fontId="9" fillId="3" borderId="1" xfId="0" applyFont="1" applyFill="1" applyBorder="1"/>
    <xf numFmtId="0" fontId="9" fillId="4" borderId="13" xfId="0" applyFont="1" applyFill="1" applyBorder="1"/>
    <xf numFmtId="165" fontId="9" fillId="4" borderId="10" xfId="0" applyNumberFormat="1" applyFont="1" applyFill="1" applyBorder="1"/>
    <xf numFmtId="0" fontId="9" fillId="4" borderId="9" xfId="0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0" fontId="4" fillId="4" borderId="19" xfId="0" applyFont="1" applyFill="1" applyBorder="1"/>
    <xf numFmtId="0" fontId="9" fillId="4" borderId="6" xfId="0" applyFont="1" applyFill="1" applyBorder="1" applyAlignment="1">
      <alignment horizontal="right"/>
    </xf>
    <xf numFmtId="0" fontId="9" fillId="4" borderId="20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right"/>
    </xf>
    <xf numFmtId="0" fontId="4" fillId="4" borderId="1" xfId="0" applyFont="1" applyFill="1" applyBorder="1"/>
    <xf numFmtId="165" fontId="4" fillId="4" borderId="10" xfId="0" applyNumberFormat="1" applyFont="1" applyFill="1" applyBorder="1"/>
    <xf numFmtId="0" fontId="4" fillId="4" borderId="13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0" xfId="0" applyFont="1" applyFill="1" applyBorder="1"/>
    <xf numFmtId="0" fontId="4" fillId="4" borderId="14" xfId="0" applyFont="1" applyFill="1" applyBorder="1"/>
    <xf numFmtId="0" fontId="4" fillId="4" borderId="21" xfId="0" applyFont="1" applyFill="1" applyBorder="1"/>
    <xf numFmtId="0" fontId="4" fillId="4" borderId="15" xfId="0" applyFont="1" applyFill="1" applyBorder="1"/>
    <xf numFmtId="0" fontId="4" fillId="4" borderId="15" xfId="0" applyFont="1" applyFill="1" applyBorder="1" applyAlignment="1">
      <alignment horizontal="right"/>
    </xf>
    <xf numFmtId="0" fontId="4" fillId="4" borderId="16" xfId="0" applyFont="1" applyFill="1" applyBorder="1"/>
    <xf numFmtId="43" fontId="0" fillId="0" borderId="0" xfId="0" applyNumberForma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'Demand Data'!$D$2</c:f>
              <c:strCache>
                <c:ptCount val="1"/>
                <c:pt idx="0">
                  <c:v>MMFD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'Demand Data'!$B$3:$B$110</c:f>
              <c:numCache>
                <c:formatCode>mmm\-yy</c:formatCode>
                <c:ptCount val="108"/>
                <c:pt idx="0">
                  <c:v>37712</c:v>
                </c:pt>
                <c:pt idx="1">
                  <c:v>37742</c:v>
                </c:pt>
                <c:pt idx="2">
                  <c:v>37773</c:v>
                </c:pt>
                <c:pt idx="3">
                  <c:v>37803</c:v>
                </c:pt>
                <c:pt idx="4">
                  <c:v>37834</c:v>
                </c:pt>
                <c:pt idx="5">
                  <c:v>37865</c:v>
                </c:pt>
                <c:pt idx="6">
                  <c:v>37895</c:v>
                </c:pt>
                <c:pt idx="7">
                  <c:v>37926</c:v>
                </c:pt>
                <c:pt idx="8">
                  <c:v>37956</c:v>
                </c:pt>
                <c:pt idx="9">
                  <c:v>37987</c:v>
                </c:pt>
                <c:pt idx="10">
                  <c:v>38018</c:v>
                </c:pt>
                <c:pt idx="11">
                  <c:v>38047</c:v>
                </c:pt>
                <c:pt idx="12">
                  <c:v>38078</c:v>
                </c:pt>
                <c:pt idx="13">
                  <c:v>38108</c:v>
                </c:pt>
                <c:pt idx="14">
                  <c:v>38139</c:v>
                </c:pt>
                <c:pt idx="15">
                  <c:v>38169</c:v>
                </c:pt>
                <c:pt idx="16">
                  <c:v>38200</c:v>
                </c:pt>
                <c:pt idx="17">
                  <c:v>38231</c:v>
                </c:pt>
                <c:pt idx="18">
                  <c:v>38261</c:v>
                </c:pt>
                <c:pt idx="19">
                  <c:v>38292</c:v>
                </c:pt>
                <c:pt idx="20">
                  <c:v>38322</c:v>
                </c:pt>
                <c:pt idx="21">
                  <c:v>38353</c:v>
                </c:pt>
                <c:pt idx="22">
                  <c:v>38384</c:v>
                </c:pt>
                <c:pt idx="23">
                  <c:v>38412</c:v>
                </c:pt>
                <c:pt idx="24">
                  <c:v>38443</c:v>
                </c:pt>
                <c:pt idx="25">
                  <c:v>38473</c:v>
                </c:pt>
                <c:pt idx="26">
                  <c:v>38504</c:v>
                </c:pt>
                <c:pt idx="27">
                  <c:v>38534</c:v>
                </c:pt>
                <c:pt idx="28">
                  <c:v>38565</c:v>
                </c:pt>
                <c:pt idx="29">
                  <c:v>38596</c:v>
                </c:pt>
                <c:pt idx="30">
                  <c:v>38626</c:v>
                </c:pt>
                <c:pt idx="31">
                  <c:v>38657</c:v>
                </c:pt>
                <c:pt idx="32">
                  <c:v>38687</c:v>
                </c:pt>
                <c:pt idx="33">
                  <c:v>38718</c:v>
                </c:pt>
                <c:pt idx="34">
                  <c:v>38749</c:v>
                </c:pt>
                <c:pt idx="35">
                  <c:v>38777</c:v>
                </c:pt>
                <c:pt idx="36">
                  <c:v>38808</c:v>
                </c:pt>
                <c:pt idx="37">
                  <c:v>38838</c:v>
                </c:pt>
                <c:pt idx="38">
                  <c:v>38869</c:v>
                </c:pt>
                <c:pt idx="39">
                  <c:v>38899</c:v>
                </c:pt>
                <c:pt idx="40">
                  <c:v>38930</c:v>
                </c:pt>
                <c:pt idx="41">
                  <c:v>38961</c:v>
                </c:pt>
                <c:pt idx="42">
                  <c:v>38991</c:v>
                </c:pt>
                <c:pt idx="43">
                  <c:v>39022</c:v>
                </c:pt>
                <c:pt idx="44">
                  <c:v>39052</c:v>
                </c:pt>
                <c:pt idx="45">
                  <c:v>39083</c:v>
                </c:pt>
                <c:pt idx="46">
                  <c:v>39114</c:v>
                </c:pt>
                <c:pt idx="47">
                  <c:v>39142</c:v>
                </c:pt>
                <c:pt idx="48">
                  <c:v>39173</c:v>
                </c:pt>
                <c:pt idx="49">
                  <c:v>39203</c:v>
                </c:pt>
                <c:pt idx="50">
                  <c:v>39234</c:v>
                </c:pt>
                <c:pt idx="51">
                  <c:v>39264</c:v>
                </c:pt>
                <c:pt idx="52">
                  <c:v>39295</c:v>
                </c:pt>
                <c:pt idx="53">
                  <c:v>39326</c:v>
                </c:pt>
                <c:pt idx="54">
                  <c:v>39356</c:v>
                </c:pt>
                <c:pt idx="55">
                  <c:v>39387</c:v>
                </c:pt>
                <c:pt idx="56">
                  <c:v>39417</c:v>
                </c:pt>
                <c:pt idx="57">
                  <c:v>39448</c:v>
                </c:pt>
                <c:pt idx="58">
                  <c:v>39479</c:v>
                </c:pt>
                <c:pt idx="59">
                  <c:v>39508</c:v>
                </c:pt>
                <c:pt idx="60">
                  <c:v>39539</c:v>
                </c:pt>
                <c:pt idx="61">
                  <c:v>39569</c:v>
                </c:pt>
                <c:pt idx="62">
                  <c:v>39600</c:v>
                </c:pt>
                <c:pt idx="63">
                  <c:v>39630</c:v>
                </c:pt>
                <c:pt idx="64">
                  <c:v>39661</c:v>
                </c:pt>
                <c:pt idx="65">
                  <c:v>39692</c:v>
                </c:pt>
                <c:pt idx="66">
                  <c:v>39722</c:v>
                </c:pt>
                <c:pt idx="67">
                  <c:v>39753</c:v>
                </c:pt>
                <c:pt idx="68">
                  <c:v>39783</c:v>
                </c:pt>
                <c:pt idx="69">
                  <c:v>39814</c:v>
                </c:pt>
                <c:pt idx="70">
                  <c:v>39845</c:v>
                </c:pt>
                <c:pt idx="71">
                  <c:v>39873</c:v>
                </c:pt>
                <c:pt idx="72">
                  <c:v>39904</c:v>
                </c:pt>
                <c:pt idx="73">
                  <c:v>39934</c:v>
                </c:pt>
                <c:pt idx="74">
                  <c:v>39965</c:v>
                </c:pt>
                <c:pt idx="75">
                  <c:v>39995</c:v>
                </c:pt>
                <c:pt idx="76">
                  <c:v>40026</c:v>
                </c:pt>
                <c:pt idx="77">
                  <c:v>40057</c:v>
                </c:pt>
                <c:pt idx="78">
                  <c:v>40087</c:v>
                </c:pt>
                <c:pt idx="79">
                  <c:v>40118</c:v>
                </c:pt>
                <c:pt idx="80">
                  <c:v>40148</c:v>
                </c:pt>
                <c:pt idx="81">
                  <c:v>40179</c:v>
                </c:pt>
                <c:pt idx="82">
                  <c:v>40210</c:v>
                </c:pt>
                <c:pt idx="83">
                  <c:v>40238</c:v>
                </c:pt>
                <c:pt idx="84">
                  <c:v>40269</c:v>
                </c:pt>
                <c:pt idx="85">
                  <c:v>40299</c:v>
                </c:pt>
                <c:pt idx="86">
                  <c:v>40330</c:v>
                </c:pt>
                <c:pt idx="87">
                  <c:v>40360</c:v>
                </c:pt>
                <c:pt idx="88">
                  <c:v>40391</c:v>
                </c:pt>
                <c:pt idx="89">
                  <c:v>40422</c:v>
                </c:pt>
                <c:pt idx="90">
                  <c:v>40452</c:v>
                </c:pt>
                <c:pt idx="91">
                  <c:v>40483</c:v>
                </c:pt>
                <c:pt idx="92">
                  <c:v>40513</c:v>
                </c:pt>
                <c:pt idx="93">
                  <c:v>40544</c:v>
                </c:pt>
                <c:pt idx="94">
                  <c:v>40575</c:v>
                </c:pt>
                <c:pt idx="95">
                  <c:v>40603</c:v>
                </c:pt>
                <c:pt idx="96">
                  <c:v>40634</c:v>
                </c:pt>
                <c:pt idx="97">
                  <c:v>40664</c:v>
                </c:pt>
                <c:pt idx="98">
                  <c:v>40695</c:v>
                </c:pt>
                <c:pt idx="99">
                  <c:v>40725</c:v>
                </c:pt>
                <c:pt idx="100">
                  <c:v>40756</c:v>
                </c:pt>
                <c:pt idx="101">
                  <c:v>40787</c:v>
                </c:pt>
                <c:pt idx="102">
                  <c:v>40817</c:v>
                </c:pt>
                <c:pt idx="103">
                  <c:v>40848</c:v>
                </c:pt>
                <c:pt idx="104">
                  <c:v>40878</c:v>
                </c:pt>
                <c:pt idx="105">
                  <c:v>40909</c:v>
                </c:pt>
                <c:pt idx="106">
                  <c:v>40940</c:v>
                </c:pt>
                <c:pt idx="107">
                  <c:v>40969</c:v>
                </c:pt>
              </c:numCache>
            </c:numRef>
          </c:cat>
          <c:val>
            <c:numRef>
              <c:f>'Demand Data'!$D$3:$D$110</c:f>
              <c:numCache>
                <c:formatCode>_-* #,##0_-;\-* #,##0_-;_-* "-"??_-;_-@_-</c:formatCode>
                <c:ptCount val="108"/>
                <c:pt idx="0">
                  <c:v>4698</c:v>
                </c:pt>
                <c:pt idx="1">
                  <c:v>4605</c:v>
                </c:pt>
                <c:pt idx="2">
                  <c:v>4859</c:v>
                </c:pt>
                <c:pt idx="3">
                  <c:v>4136</c:v>
                </c:pt>
                <c:pt idx="4">
                  <c:v>3872</c:v>
                </c:pt>
                <c:pt idx="5">
                  <c:v>5938</c:v>
                </c:pt>
                <c:pt idx="6">
                  <c:v>8790</c:v>
                </c:pt>
                <c:pt idx="7">
                  <c:v>6825</c:v>
                </c:pt>
                <c:pt idx="8">
                  <c:v>4858</c:v>
                </c:pt>
                <c:pt idx="9">
                  <c:v>5907</c:v>
                </c:pt>
                <c:pt idx="10">
                  <c:v>6386</c:v>
                </c:pt>
                <c:pt idx="11">
                  <c:v>9085</c:v>
                </c:pt>
                <c:pt idx="12">
                  <c:v>6492</c:v>
                </c:pt>
                <c:pt idx="13">
                  <c:v>6832</c:v>
                </c:pt>
                <c:pt idx="14">
                  <c:v>8867</c:v>
                </c:pt>
                <c:pt idx="15">
                  <c:v>4998</c:v>
                </c:pt>
                <c:pt idx="16">
                  <c:v>5305</c:v>
                </c:pt>
                <c:pt idx="17">
                  <c:v>7618</c:v>
                </c:pt>
                <c:pt idx="18">
                  <c:v>11443</c:v>
                </c:pt>
                <c:pt idx="19">
                  <c:v>8716</c:v>
                </c:pt>
                <c:pt idx="20">
                  <c:v>6119</c:v>
                </c:pt>
                <c:pt idx="21">
                  <c:v>7408</c:v>
                </c:pt>
                <c:pt idx="22">
                  <c:v>7493</c:v>
                </c:pt>
                <c:pt idx="23">
                  <c:v>8541</c:v>
                </c:pt>
                <c:pt idx="24">
                  <c:v>8029</c:v>
                </c:pt>
                <c:pt idx="25">
                  <c:v>8650</c:v>
                </c:pt>
                <c:pt idx="26">
                  <c:v>9960</c:v>
                </c:pt>
                <c:pt idx="27">
                  <c:v>7152</c:v>
                </c:pt>
                <c:pt idx="28">
                  <c:v>7322</c:v>
                </c:pt>
                <c:pt idx="29">
                  <c:v>9239</c:v>
                </c:pt>
                <c:pt idx="30">
                  <c:v>14123</c:v>
                </c:pt>
                <c:pt idx="31">
                  <c:v>9566</c:v>
                </c:pt>
                <c:pt idx="32">
                  <c:v>7341</c:v>
                </c:pt>
                <c:pt idx="33">
                  <c:v>9404</c:v>
                </c:pt>
                <c:pt idx="34">
                  <c:v>8613</c:v>
                </c:pt>
                <c:pt idx="35">
                  <c:v>9425</c:v>
                </c:pt>
                <c:pt idx="36">
                  <c:v>10905</c:v>
                </c:pt>
                <c:pt idx="37">
                  <c:v>9842</c:v>
                </c:pt>
                <c:pt idx="38">
                  <c:v>12259</c:v>
                </c:pt>
                <c:pt idx="39">
                  <c:v>9285</c:v>
                </c:pt>
                <c:pt idx="40">
                  <c:v>7950</c:v>
                </c:pt>
                <c:pt idx="41">
                  <c:v>11482</c:v>
                </c:pt>
                <c:pt idx="42">
                  <c:v>15817</c:v>
                </c:pt>
                <c:pt idx="43">
                  <c:v>10288</c:v>
                </c:pt>
                <c:pt idx="44">
                  <c:v>8743</c:v>
                </c:pt>
                <c:pt idx="45">
                  <c:v>10419</c:v>
                </c:pt>
                <c:pt idx="46">
                  <c:v>8801</c:v>
                </c:pt>
                <c:pt idx="47">
                  <c:v>8631</c:v>
                </c:pt>
                <c:pt idx="48">
                  <c:v>9682</c:v>
                </c:pt>
                <c:pt idx="49">
                  <c:v>9052</c:v>
                </c:pt>
                <c:pt idx="50">
                  <c:v>11477</c:v>
                </c:pt>
                <c:pt idx="51">
                  <c:v>8242</c:v>
                </c:pt>
                <c:pt idx="52">
                  <c:v>7674</c:v>
                </c:pt>
                <c:pt idx="53">
                  <c:v>10339</c:v>
                </c:pt>
                <c:pt idx="54">
                  <c:v>13919</c:v>
                </c:pt>
                <c:pt idx="55">
                  <c:v>10531</c:v>
                </c:pt>
                <c:pt idx="56">
                  <c:v>8435</c:v>
                </c:pt>
                <c:pt idx="57">
                  <c:v>9750</c:v>
                </c:pt>
                <c:pt idx="58">
                  <c:v>8477</c:v>
                </c:pt>
                <c:pt idx="59">
                  <c:v>9814</c:v>
                </c:pt>
                <c:pt idx="60">
                  <c:v>10684</c:v>
                </c:pt>
                <c:pt idx="61">
                  <c:v>11693</c:v>
                </c:pt>
                <c:pt idx="62">
                  <c:v>14439</c:v>
                </c:pt>
                <c:pt idx="63">
                  <c:v>9081</c:v>
                </c:pt>
                <c:pt idx="64">
                  <c:v>9781</c:v>
                </c:pt>
                <c:pt idx="65">
                  <c:v>10307</c:v>
                </c:pt>
                <c:pt idx="66">
                  <c:v>14800</c:v>
                </c:pt>
                <c:pt idx="67">
                  <c:v>7960</c:v>
                </c:pt>
                <c:pt idx="68">
                  <c:v>6858</c:v>
                </c:pt>
                <c:pt idx="69">
                  <c:v>9438</c:v>
                </c:pt>
                <c:pt idx="70">
                  <c:v>8487</c:v>
                </c:pt>
                <c:pt idx="71">
                  <c:v>10609</c:v>
                </c:pt>
                <c:pt idx="72">
                  <c:v>11282</c:v>
                </c:pt>
                <c:pt idx="73">
                  <c:v>12870</c:v>
                </c:pt>
                <c:pt idx="74">
                  <c:v>17811</c:v>
                </c:pt>
                <c:pt idx="75">
                  <c:v>12128</c:v>
                </c:pt>
                <c:pt idx="76">
                  <c:v>10161</c:v>
                </c:pt>
                <c:pt idx="77">
                  <c:v>16359</c:v>
                </c:pt>
                <c:pt idx="78">
                  <c:v>17796</c:v>
                </c:pt>
                <c:pt idx="79">
                  <c:v>11604</c:v>
                </c:pt>
                <c:pt idx="80">
                  <c:v>11517</c:v>
                </c:pt>
                <c:pt idx="81">
                  <c:v>15925</c:v>
                </c:pt>
                <c:pt idx="82">
                  <c:v>13532</c:v>
                </c:pt>
                <c:pt idx="83">
                  <c:v>14648</c:v>
                </c:pt>
                <c:pt idx="84">
                  <c:v>15697</c:v>
                </c:pt>
                <c:pt idx="85">
                  <c:v>16653</c:v>
                </c:pt>
                <c:pt idx="86">
                  <c:v>15411</c:v>
                </c:pt>
                <c:pt idx="87">
                  <c:v>13534</c:v>
                </c:pt>
                <c:pt idx="88">
                  <c:v>12454</c:v>
                </c:pt>
                <c:pt idx="89">
                  <c:v>16300</c:v>
                </c:pt>
                <c:pt idx="90">
                  <c:v>23378</c:v>
                </c:pt>
                <c:pt idx="91">
                  <c:v>16975</c:v>
                </c:pt>
                <c:pt idx="92">
                  <c:v>15135</c:v>
                </c:pt>
                <c:pt idx="93">
                  <c:v>19430</c:v>
                </c:pt>
                <c:pt idx="94">
                  <c:v>17534</c:v>
                </c:pt>
                <c:pt idx="95">
                  <c:v>17822</c:v>
                </c:pt>
                <c:pt idx="96">
                  <c:v>17740</c:v>
                </c:pt>
                <c:pt idx="97">
                  <c:v>17952</c:v>
                </c:pt>
                <c:pt idx="98">
                  <c:v>21552</c:v>
                </c:pt>
                <c:pt idx="99">
                  <c:v>15699</c:v>
                </c:pt>
                <c:pt idx="100">
                  <c:v>15059</c:v>
                </c:pt>
                <c:pt idx="101">
                  <c:v>23508</c:v>
                </c:pt>
                <c:pt idx="102">
                  <c:v>30519</c:v>
                </c:pt>
                <c:pt idx="103">
                  <c:v>16175</c:v>
                </c:pt>
                <c:pt idx="104">
                  <c:v>15315</c:v>
                </c:pt>
                <c:pt idx="105">
                  <c:v>17950</c:v>
                </c:pt>
                <c:pt idx="106">
                  <c:v>13534</c:v>
                </c:pt>
                <c:pt idx="107">
                  <c:v>15054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2-4BDD-B798-196655BB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985775"/>
        <c:axId val="7239791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'Demand Data'!$C$2</c15:sqref>
                        </c15:formulaRef>
                      </c:ext>
                    </c:extLst>
                    <c:strCache>
                      <c:ptCount val="1"/>
                      <c:pt idx="0">
                        <c:v>Industry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'Demand Data'!$B$3:$B$110</c15:sqref>
                        </c15:formulaRef>
                      </c:ext>
                    </c:extLst>
                    <c:numCache>
                      <c:formatCode>mmm\-yy</c:formatCode>
                      <c:ptCount val="108"/>
                      <c:pt idx="0">
                        <c:v>37712</c:v>
                      </c:pt>
                      <c:pt idx="1">
                        <c:v>37742</c:v>
                      </c:pt>
                      <c:pt idx="2">
                        <c:v>37773</c:v>
                      </c:pt>
                      <c:pt idx="3">
                        <c:v>37803</c:v>
                      </c:pt>
                      <c:pt idx="4">
                        <c:v>37834</c:v>
                      </c:pt>
                      <c:pt idx="5">
                        <c:v>37865</c:v>
                      </c:pt>
                      <c:pt idx="6">
                        <c:v>37895</c:v>
                      </c:pt>
                      <c:pt idx="7">
                        <c:v>37926</c:v>
                      </c:pt>
                      <c:pt idx="8">
                        <c:v>37956</c:v>
                      </c:pt>
                      <c:pt idx="9">
                        <c:v>37987</c:v>
                      </c:pt>
                      <c:pt idx="10">
                        <c:v>38018</c:v>
                      </c:pt>
                      <c:pt idx="11">
                        <c:v>38047</c:v>
                      </c:pt>
                      <c:pt idx="12">
                        <c:v>38078</c:v>
                      </c:pt>
                      <c:pt idx="13">
                        <c:v>38108</c:v>
                      </c:pt>
                      <c:pt idx="14">
                        <c:v>38139</c:v>
                      </c:pt>
                      <c:pt idx="15">
                        <c:v>38169</c:v>
                      </c:pt>
                      <c:pt idx="16">
                        <c:v>38200</c:v>
                      </c:pt>
                      <c:pt idx="17">
                        <c:v>38231</c:v>
                      </c:pt>
                      <c:pt idx="18">
                        <c:v>38261</c:v>
                      </c:pt>
                      <c:pt idx="19">
                        <c:v>38292</c:v>
                      </c:pt>
                      <c:pt idx="20">
                        <c:v>38322</c:v>
                      </c:pt>
                      <c:pt idx="21">
                        <c:v>38353</c:v>
                      </c:pt>
                      <c:pt idx="22">
                        <c:v>38384</c:v>
                      </c:pt>
                      <c:pt idx="23">
                        <c:v>38412</c:v>
                      </c:pt>
                      <c:pt idx="24">
                        <c:v>38443</c:v>
                      </c:pt>
                      <c:pt idx="25">
                        <c:v>38473</c:v>
                      </c:pt>
                      <c:pt idx="26">
                        <c:v>38504</c:v>
                      </c:pt>
                      <c:pt idx="27">
                        <c:v>38534</c:v>
                      </c:pt>
                      <c:pt idx="28">
                        <c:v>38565</c:v>
                      </c:pt>
                      <c:pt idx="29">
                        <c:v>38596</c:v>
                      </c:pt>
                      <c:pt idx="30">
                        <c:v>38626</c:v>
                      </c:pt>
                      <c:pt idx="31">
                        <c:v>38657</c:v>
                      </c:pt>
                      <c:pt idx="32">
                        <c:v>38687</c:v>
                      </c:pt>
                      <c:pt idx="33">
                        <c:v>38718</c:v>
                      </c:pt>
                      <c:pt idx="34">
                        <c:v>38749</c:v>
                      </c:pt>
                      <c:pt idx="35">
                        <c:v>38777</c:v>
                      </c:pt>
                      <c:pt idx="36">
                        <c:v>38808</c:v>
                      </c:pt>
                      <c:pt idx="37">
                        <c:v>38838</c:v>
                      </c:pt>
                      <c:pt idx="38">
                        <c:v>38869</c:v>
                      </c:pt>
                      <c:pt idx="39">
                        <c:v>38899</c:v>
                      </c:pt>
                      <c:pt idx="40">
                        <c:v>38930</c:v>
                      </c:pt>
                      <c:pt idx="41">
                        <c:v>38961</c:v>
                      </c:pt>
                      <c:pt idx="42">
                        <c:v>38991</c:v>
                      </c:pt>
                      <c:pt idx="43">
                        <c:v>39022</c:v>
                      </c:pt>
                      <c:pt idx="44">
                        <c:v>39052</c:v>
                      </c:pt>
                      <c:pt idx="45">
                        <c:v>39083</c:v>
                      </c:pt>
                      <c:pt idx="46">
                        <c:v>39114</c:v>
                      </c:pt>
                      <c:pt idx="47">
                        <c:v>39142</c:v>
                      </c:pt>
                      <c:pt idx="48">
                        <c:v>39173</c:v>
                      </c:pt>
                      <c:pt idx="49">
                        <c:v>39203</c:v>
                      </c:pt>
                      <c:pt idx="50">
                        <c:v>39234</c:v>
                      </c:pt>
                      <c:pt idx="51">
                        <c:v>39264</c:v>
                      </c:pt>
                      <c:pt idx="52">
                        <c:v>39295</c:v>
                      </c:pt>
                      <c:pt idx="53">
                        <c:v>39326</c:v>
                      </c:pt>
                      <c:pt idx="54">
                        <c:v>39356</c:v>
                      </c:pt>
                      <c:pt idx="55">
                        <c:v>39387</c:v>
                      </c:pt>
                      <c:pt idx="56">
                        <c:v>39417</c:v>
                      </c:pt>
                      <c:pt idx="57">
                        <c:v>39448</c:v>
                      </c:pt>
                      <c:pt idx="58">
                        <c:v>39479</c:v>
                      </c:pt>
                      <c:pt idx="59">
                        <c:v>39508</c:v>
                      </c:pt>
                      <c:pt idx="60">
                        <c:v>39539</c:v>
                      </c:pt>
                      <c:pt idx="61">
                        <c:v>39569</c:v>
                      </c:pt>
                      <c:pt idx="62">
                        <c:v>39600</c:v>
                      </c:pt>
                      <c:pt idx="63">
                        <c:v>39630</c:v>
                      </c:pt>
                      <c:pt idx="64">
                        <c:v>39661</c:v>
                      </c:pt>
                      <c:pt idx="65">
                        <c:v>39692</c:v>
                      </c:pt>
                      <c:pt idx="66">
                        <c:v>39722</c:v>
                      </c:pt>
                      <c:pt idx="67">
                        <c:v>39753</c:v>
                      </c:pt>
                      <c:pt idx="68">
                        <c:v>39783</c:v>
                      </c:pt>
                      <c:pt idx="69">
                        <c:v>39814</c:v>
                      </c:pt>
                      <c:pt idx="70">
                        <c:v>39845</c:v>
                      </c:pt>
                      <c:pt idx="71">
                        <c:v>39873</c:v>
                      </c:pt>
                      <c:pt idx="72">
                        <c:v>39904</c:v>
                      </c:pt>
                      <c:pt idx="73">
                        <c:v>39934</c:v>
                      </c:pt>
                      <c:pt idx="74">
                        <c:v>39965</c:v>
                      </c:pt>
                      <c:pt idx="75">
                        <c:v>39995</c:v>
                      </c:pt>
                      <c:pt idx="76">
                        <c:v>40026</c:v>
                      </c:pt>
                      <c:pt idx="77">
                        <c:v>40057</c:v>
                      </c:pt>
                      <c:pt idx="78">
                        <c:v>40087</c:v>
                      </c:pt>
                      <c:pt idx="79">
                        <c:v>40118</c:v>
                      </c:pt>
                      <c:pt idx="80">
                        <c:v>40148</c:v>
                      </c:pt>
                      <c:pt idx="81">
                        <c:v>40179</c:v>
                      </c:pt>
                      <c:pt idx="82">
                        <c:v>40210</c:v>
                      </c:pt>
                      <c:pt idx="83">
                        <c:v>40238</c:v>
                      </c:pt>
                      <c:pt idx="84">
                        <c:v>40269</c:v>
                      </c:pt>
                      <c:pt idx="85">
                        <c:v>40299</c:v>
                      </c:pt>
                      <c:pt idx="86">
                        <c:v>40330</c:v>
                      </c:pt>
                      <c:pt idx="87">
                        <c:v>40360</c:v>
                      </c:pt>
                      <c:pt idx="88">
                        <c:v>40391</c:v>
                      </c:pt>
                      <c:pt idx="89">
                        <c:v>40422</c:v>
                      </c:pt>
                      <c:pt idx="90">
                        <c:v>40452</c:v>
                      </c:pt>
                      <c:pt idx="91">
                        <c:v>40483</c:v>
                      </c:pt>
                      <c:pt idx="92">
                        <c:v>40513</c:v>
                      </c:pt>
                      <c:pt idx="93">
                        <c:v>40544</c:v>
                      </c:pt>
                      <c:pt idx="94">
                        <c:v>40575</c:v>
                      </c:pt>
                      <c:pt idx="95">
                        <c:v>40603</c:v>
                      </c:pt>
                      <c:pt idx="96">
                        <c:v>40634</c:v>
                      </c:pt>
                      <c:pt idx="97">
                        <c:v>40664</c:v>
                      </c:pt>
                      <c:pt idx="98">
                        <c:v>40695</c:v>
                      </c:pt>
                      <c:pt idx="99">
                        <c:v>40725</c:v>
                      </c:pt>
                      <c:pt idx="100">
                        <c:v>40756</c:v>
                      </c:pt>
                      <c:pt idx="101">
                        <c:v>40787</c:v>
                      </c:pt>
                      <c:pt idx="102">
                        <c:v>40817</c:v>
                      </c:pt>
                      <c:pt idx="103">
                        <c:v>40848</c:v>
                      </c:pt>
                      <c:pt idx="104">
                        <c:v>40878</c:v>
                      </c:pt>
                      <c:pt idx="105">
                        <c:v>40909</c:v>
                      </c:pt>
                      <c:pt idx="106">
                        <c:v>40940</c:v>
                      </c:pt>
                      <c:pt idx="107">
                        <c:v>40969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'Demand Data'!$C$3:$C$110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08"/>
                      <c:pt idx="0">
                        <c:v>10281</c:v>
                      </c:pt>
                      <c:pt idx="1">
                        <c:v>11683</c:v>
                      </c:pt>
                      <c:pt idx="2">
                        <c:v>14042</c:v>
                      </c:pt>
                      <c:pt idx="3">
                        <c:v>10283</c:v>
                      </c:pt>
                      <c:pt idx="4">
                        <c:v>9522</c:v>
                      </c:pt>
                      <c:pt idx="5">
                        <c:v>14263</c:v>
                      </c:pt>
                      <c:pt idx="6">
                        <c:v>20264</c:v>
                      </c:pt>
                      <c:pt idx="7">
                        <c:v>15778</c:v>
                      </c:pt>
                      <c:pt idx="8">
                        <c:v>12758</c:v>
                      </c:pt>
                      <c:pt idx="9">
                        <c:v>14297</c:v>
                      </c:pt>
                      <c:pt idx="10">
                        <c:v>17521</c:v>
                      </c:pt>
                      <c:pt idx="11">
                        <c:v>24773</c:v>
                      </c:pt>
                      <c:pt idx="12">
                        <c:v>15714</c:v>
                      </c:pt>
                      <c:pt idx="13">
                        <c:v>17352</c:v>
                      </c:pt>
                      <c:pt idx="14">
                        <c:v>20901</c:v>
                      </c:pt>
                      <c:pt idx="15">
                        <c:v>12065</c:v>
                      </c:pt>
                      <c:pt idx="16">
                        <c:v>13452</c:v>
                      </c:pt>
                      <c:pt idx="17">
                        <c:v>22018</c:v>
                      </c:pt>
                      <c:pt idx="18">
                        <c:v>27631</c:v>
                      </c:pt>
                      <c:pt idx="19">
                        <c:v>21799</c:v>
                      </c:pt>
                      <c:pt idx="20">
                        <c:v>16209</c:v>
                      </c:pt>
                      <c:pt idx="21">
                        <c:v>16249</c:v>
                      </c:pt>
                      <c:pt idx="22">
                        <c:v>18867</c:v>
                      </c:pt>
                      <c:pt idx="23">
                        <c:v>23857</c:v>
                      </c:pt>
                      <c:pt idx="24">
                        <c:v>16828</c:v>
                      </c:pt>
                      <c:pt idx="25">
                        <c:v>19062</c:v>
                      </c:pt>
                      <c:pt idx="26">
                        <c:v>22724</c:v>
                      </c:pt>
                      <c:pt idx="27">
                        <c:v>15320</c:v>
                      </c:pt>
                      <c:pt idx="28">
                        <c:v>16936</c:v>
                      </c:pt>
                      <c:pt idx="29">
                        <c:v>21986</c:v>
                      </c:pt>
                      <c:pt idx="30">
                        <c:v>30998</c:v>
                      </c:pt>
                      <c:pt idx="31">
                        <c:v>22359</c:v>
                      </c:pt>
                      <c:pt idx="32">
                        <c:v>20860</c:v>
                      </c:pt>
                      <c:pt idx="33">
                        <c:v>24057</c:v>
                      </c:pt>
                      <c:pt idx="34">
                        <c:v>23506</c:v>
                      </c:pt>
                      <c:pt idx="35">
                        <c:v>27985</c:v>
                      </c:pt>
                      <c:pt idx="36">
                        <c:v>24416</c:v>
                      </c:pt>
                      <c:pt idx="37">
                        <c:v>24262</c:v>
                      </c:pt>
                      <c:pt idx="38">
                        <c:v>29924</c:v>
                      </c:pt>
                      <c:pt idx="39">
                        <c:v>21738</c:v>
                      </c:pt>
                      <c:pt idx="40">
                        <c:v>20417</c:v>
                      </c:pt>
                      <c:pt idx="41">
                        <c:v>33280</c:v>
                      </c:pt>
                      <c:pt idx="42">
                        <c:v>35817</c:v>
                      </c:pt>
                      <c:pt idx="43">
                        <c:v>26057</c:v>
                      </c:pt>
                      <c:pt idx="44">
                        <c:v>23742</c:v>
                      </c:pt>
                      <c:pt idx="45">
                        <c:v>26259</c:v>
                      </c:pt>
                      <c:pt idx="46">
                        <c:v>23995</c:v>
                      </c:pt>
                      <c:pt idx="47">
                        <c:v>28421</c:v>
                      </c:pt>
                      <c:pt idx="48">
                        <c:v>22357</c:v>
                      </c:pt>
                      <c:pt idx="49">
                        <c:v>23488</c:v>
                      </c:pt>
                      <c:pt idx="50">
                        <c:v>29631</c:v>
                      </c:pt>
                      <c:pt idx="51">
                        <c:v>20594</c:v>
                      </c:pt>
                      <c:pt idx="52">
                        <c:v>20051</c:v>
                      </c:pt>
                      <c:pt idx="53">
                        <c:v>27466</c:v>
                      </c:pt>
                      <c:pt idx="54">
                        <c:v>34778</c:v>
                      </c:pt>
                      <c:pt idx="55">
                        <c:v>25839</c:v>
                      </c:pt>
                      <c:pt idx="56">
                        <c:v>23053</c:v>
                      </c:pt>
                      <c:pt idx="57">
                        <c:v>23548</c:v>
                      </c:pt>
                      <c:pt idx="58">
                        <c:v>22619</c:v>
                      </c:pt>
                      <c:pt idx="59">
                        <c:v>28817</c:v>
                      </c:pt>
                      <c:pt idx="60">
                        <c:v>24644</c:v>
                      </c:pt>
                      <c:pt idx="61">
                        <c:v>27949</c:v>
                      </c:pt>
                      <c:pt idx="62">
                        <c:v>32737</c:v>
                      </c:pt>
                      <c:pt idx="63">
                        <c:v>21654</c:v>
                      </c:pt>
                      <c:pt idx="64">
                        <c:v>22718</c:v>
                      </c:pt>
                      <c:pt idx="65">
                        <c:v>28855</c:v>
                      </c:pt>
                      <c:pt idx="66">
                        <c:v>33205</c:v>
                      </c:pt>
                      <c:pt idx="67">
                        <c:v>20983</c:v>
                      </c:pt>
                      <c:pt idx="68">
                        <c:v>17751</c:v>
                      </c:pt>
                      <c:pt idx="69">
                        <c:v>22114</c:v>
                      </c:pt>
                      <c:pt idx="70">
                        <c:v>20025</c:v>
                      </c:pt>
                      <c:pt idx="71">
                        <c:v>31286</c:v>
                      </c:pt>
                      <c:pt idx="72">
                        <c:v>27039</c:v>
                      </c:pt>
                      <c:pt idx="73">
                        <c:v>31113</c:v>
                      </c:pt>
                      <c:pt idx="74">
                        <c:v>39396</c:v>
                      </c:pt>
                      <c:pt idx="75">
                        <c:v>27219</c:v>
                      </c:pt>
                      <c:pt idx="76">
                        <c:v>24434</c:v>
                      </c:pt>
                      <c:pt idx="77">
                        <c:v>41338</c:v>
                      </c:pt>
                      <c:pt idx="78">
                        <c:v>43171</c:v>
                      </c:pt>
                      <c:pt idx="79">
                        <c:v>27743</c:v>
                      </c:pt>
                      <c:pt idx="80">
                        <c:v>27424</c:v>
                      </c:pt>
                      <c:pt idx="81">
                        <c:v>35941</c:v>
                      </c:pt>
                      <c:pt idx="82">
                        <c:v>32140</c:v>
                      </c:pt>
                      <c:pt idx="83">
                        <c:v>43245</c:v>
                      </c:pt>
                      <c:pt idx="84">
                        <c:v>38301</c:v>
                      </c:pt>
                      <c:pt idx="85">
                        <c:v>40442</c:v>
                      </c:pt>
                      <c:pt idx="86">
                        <c:v>38356</c:v>
                      </c:pt>
                      <c:pt idx="87">
                        <c:v>31198</c:v>
                      </c:pt>
                      <c:pt idx="88">
                        <c:v>29763</c:v>
                      </c:pt>
                      <c:pt idx="89">
                        <c:v>42042</c:v>
                      </c:pt>
                      <c:pt idx="90">
                        <c:v>55946</c:v>
                      </c:pt>
                      <c:pt idx="91">
                        <c:v>37044</c:v>
                      </c:pt>
                      <c:pt idx="92">
                        <c:v>35298</c:v>
                      </c:pt>
                      <c:pt idx="93">
                        <c:v>42838</c:v>
                      </c:pt>
                      <c:pt idx="94">
                        <c:v>41784</c:v>
                      </c:pt>
                      <c:pt idx="95">
                        <c:v>45500</c:v>
                      </c:pt>
                      <c:pt idx="96">
                        <c:v>42513</c:v>
                      </c:pt>
                      <c:pt idx="97">
                        <c:v>41874</c:v>
                      </c:pt>
                      <c:pt idx="98">
                        <c:v>48716</c:v>
                      </c:pt>
                      <c:pt idx="99">
                        <c:v>38577</c:v>
                      </c:pt>
                      <c:pt idx="100">
                        <c:v>36407</c:v>
                      </c:pt>
                      <c:pt idx="101">
                        <c:v>56864</c:v>
                      </c:pt>
                      <c:pt idx="102">
                        <c:v>67886</c:v>
                      </c:pt>
                      <c:pt idx="103">
                        <c:v>39735</c:v>
                      </c:pt>
                      <c:pt idx="104">
                        <c:v>36604</c:v>
                      </c:pt>
                      <c:pt idx="105">
                        <c:v>42277</c:v>
                      </c:pt>
                      <c:pt idx="106">
                        <c:v>36701</c:v>
                      </c:pt>
                      <c:pt idx="107">
                        <c:v>43541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72-4BDD-B798-196655BB8ED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'Demand Data'!#REF!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'Demand Data'!#REF!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A72-4BDD-B798-196655BB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036527"/>
        <c:axId val="724035695"/>
        <c:extLst/>
      </c:lineChart>
      <c:dateAx>
        <c:axId val="7239857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79119"/>
        <c:crosses val="autoZero"/>
        <c:auto val="1"/>
        <c:lblOffset val="100"/>
        <c:baseTimeUnit val="months"/>
      </c:dateAx>
      <c:valAx>
        <c:axId val="7239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85775"/>
        <c:crosses val="autoZero"/>
        <c:crossBetween val="between"/>
      </c:valAx>
      <c:valAx>
        <c:axId val="724035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36527"/>
        <c:crosses val="max"/>
        <c:crossBetween val="between"/>
      </c:valAx>
      <c:catAx>
        <c:axId val="724036527"/>
        <c:scaling>
          <c:orientation val="minMax"/>
        </c:scaling>
        <c:delete val="1"/>
        <c:axPos val="b"/>
        <c:majorTickMark val="out"/>
        <c:minorTickMark val="none"/>
        <c:tickLblPos val="nextTo"/>
        <c:crossAx val="724035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Seasonality!$B$3</c:f>
              <c:strCache>
                <c:ptCount val="1"/>
                <c:pt idx="0">
                  <c:v>2003/2004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Seasonality!$B$4:$B$15</c:f>
              <c:numCache>
                <c:formatCode>_-* #,##0_-;\-* #,##0_-;_-* "-"??_-;_-@_-</c:formatCode>
                <c:ptCount val="12"/>
                <c:pt idx="0">
                  <c:v>4698</c:v>
                </c:pt>
                <c:pt idx="1">
                  <c:v>4605</c:v>
                </c:pt>
                <c:pt idx="2">
                  <c:v>4859</c:v>
                </c:pt>
                <c:pt idx="3">
                  <c:v>4136</c:v>
                </c:pt>
                <c:pt idx="4">
                  <c:v>3872</c:v>
                </c:pt>
                <c:pt idx="5">
                  <c:v>5938</c:v>
                </c:pt>
                <c:pt idx="6">
                  <c:v>8790</c:v>
                </c:pt>
                <c:pt idx="7">
                  <c:v>6825</c:v>
                </c:pt>
                <c:pt idx="8">
                  <c:v>4858</c:v>
                </c:pt>
                <c:pt idx="9">
                  <c:v>5907</c:v>
                </c:pt>
                <c:pt idx="10">
                  <c:v>6386</c:v>
                </c:pt>
                <c:pt idx="11">
                  <c:v>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E-4688-9062-E46DA5D5C9C1}"/>
            </c:ext>
          </c:extLst>
        </c:ser>
        <c:ser>
          <c:idx val="1"/>
          <c:order val="1"/>
          <c:tx>
            <c:strRef>
              <c:f>Seasonality!$C$3</c:f>
              <c:strCache>
                <c:ptCount val="1"/>
                <c:pt idx="0">
                  <c:v>2004/2005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Seasonality!$C$4:$C$15</c:f>
              <c:numCache>
                <c:formatCode>_-* #,##0_-;\-* #,##0_-;_-* "-"??_-;_-@_-</c:formatCode>
                <c:ptCount val="12"/>
                <c:pt idx="0">
                  <c:v>6492</c:v>
                </c:pt>
                <c:pt idx="1">
                  <c:v>6832</c:v>
                </c:pt>
                <c:pt idx="2">
                  <c:v>8867</c:v>
                </c:pt>
                <c:pt idx="3">
                  <c:v>4998</c:v>
                </c:pt>
                <c:pt idx="4">
                  <c:v>5305</c:v>
                </c:pt>
                <c:pt idx="5">
                  <c:v>7618</c:v>
                </c:pt>
                <c:pt idx="6">
                  <c:v>11443</c:v>
                </c:pt>
                <c:pt idx="7">
                  <c:v>8716</c:v>
                </c:pt>
                <c:pt idx="8">
                  <c:v>6119</c:v>
                </c:pt>
                <c:pt idx="9">
                  <c:v>7408</c:v>
                </c:pt>
                <c:pt idx="10">
                  <c:v>7493</c:v>
                </c:pt>
                <c:pt idx="11">
                  <c:v>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E-4688-9062-E46DA5D5C9C1}"/>
            </c:ext>
          </c:extLst>
        </c:ser>
        <c:ser>
          <c:idx val="2"/>
          <c:order val="2"/>
          <c:tx>
            <c:strRef>
              <c:f>Seasonality!$D$3</c:f>
              <c:strCache>
                <c:ptCount val="1"/>
                <c:pt idx="0">
                  <c:v>2005/2006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Seasonality!$D$4:$D$15</c:f>
              <c:numCache>
                <c:formatCode>_-* #,##0_-;\-* #,##0_-;_-* "-"??_-;_-@_-</c:formatCode>
                <c:ptCount val="12"/>
                <c:pt idx="0">
                  <c:v>8029</c:v>
                </c:pt>
                <c:pt idx="1">
                  <c:v>8650</c:v>
                </c:pt>
                <c:pt idx="2">
                  <c:v>9960</c:v>
                </c:pt>
                <c:pt idx="3">
                  <c:v>7152</c:v>
                </c:pt>
                <c:pt idx="4">
                  <c:v>7322</c:v>
                </c:pt>
                <c:pt idx="5">
                  <c:v>9239</c:v>
                </c:pt>
                <c:pt idx="6">
                  <c:v>14123</c:v>
                </c:pt>
                <c:pt idx="7">
                  <c:v>9566</c:v>
                </c:pt>
                <c:pt idx="8">
                  <c:v>7341</c:v>
                </c:pt>
                <c:pt idx="9">
                  <c:v>9404</c:v>
                </c:pt>
                <c:pt idx="10">
                  <c:v>8613</c:v>
                </c:pt>
                <c:pt idx="11">
                  <c:v>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E-4688-9062-E46DA5D5C9C1}"/>
            </c:ext>
          </c:extLst>
        </c:ser>
        <c:ser>
          <c:idx val="3"/>
          <c:order val="3"/>
          <c:tx>
            <c:strRef>
              <c:f>Seasonality!$E$3</c:f>
              <c:strCache>
                <c:ptCount val="1"/>
                <c:pt idx="0">
                  <c:v>2006/2007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Seasonality!$E$4:$E$15</c:f>
              <c:numCache>
                <c:formatCode>_-* #,##0_-;\-* #,##0_-;_-* "-"??_-;_-@_-</c:formatCode>
                <c:ptCount val="12"/>
                <c:pt idx="0">
                  <c:v>9425</c:v>
                </c:pt>
                <c:pt idx="1">
                  <c:v>10905</c:v>
                </c:pt>
                <c:pt idx="2">
                  <c:v>9842</c:v>
                </c:pt>
                <c:pt idx="3">
                  <c:v>12259</c:v>
                </c:pt>
                <c:pt idx="4">
                  <c:v>9285</c:v>
                </c:pt>
                <c:pt idx="5">
                  <c:v>7950</c:v>
                </c:pt>
                <c:pt idx="6">
                  <c:v>11482</c:v>
                </c:pt>
                <c:pt idx="7">
                  <c:v>15817</c:v>
                </c:pt>
                <c:pt idx="8">
                  <c:v>10288</c:v>
                </c:pt>
                <c:pt idx="9">
                  <c:v>8743</c:v>
                </c:pt>
                <c:pt idx="10">
                  <c:v>10419</c:v>
                </c:pt>
                <c:pt idx="11">
                  <c:v>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7E-4688-9062-E46DA5D5C9C1}"/>
            </c:ext>
          </c:extLst>
        </c:ser>
        <c:ser>
          <c:idx val="4"/>
          <c:order val="4"/>
          <c:tx>
            <c:strRef>
              <c:f>Seasonality!$F$3</c:f>
              <c:strCache>
                <c:ptCount val="1"/>
                <c:pt idx="0">
                  <c:v>2007/2008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Seasonality!$F$4:$F$15</c:f>
              <c:numCache>
                <c:formatCode>_-* #,##0_-;\-* #,##0_-;_-* "-"??_-;_-@_-</c:formatCode>
                <c:ptCount val="12"/>
                <c:pt idx="0">
                  <c:v>9682</c:v>
                </c:pt>
                <c:pt idx="1">
                  <c:v>9052</c:v>
                </c:pt>
                <c:pt idx="2">
                  <c:v>11477</c:v>
                </c:pt>
                <c:pt idx="3">
                  <c:v>8242</c:v>
                </c:pt>
                <c:pt idx="4">
                  <c:v>7674</c:v>
                </c:pt>
                <c:pt idx="5">
                  <c:v>10339</c:v>
                </c:pt>
                <c:pt idx="6">
                  <c:v>13919</c:v>
                </c:pt>
                <c:pt idx="7">
                  <c:v>10531</c:v>
                </c:pt>
                <c:pt idx="8">
                  <c:v>8435</c:v>
                </c:pt>
                <c:pt idx="9">
                  <c:v>9750</c:v>
                </c:pt>
                <c:pt idx="10">
                  <c:v>8477</c:v>
                </c:pt>
                <c:pt idx="11">
                  <c:v>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7E-4688-9062-E46DA5D5C9C1}"/>
            </c:ext>
          </c:extLst>
        </c:ser>
        <c:ser>
          <c:idx val="5"/>
          <c:order val="5"/>
          <c:tx>
            <c:strRef>
              <c:f>Seasonality!$G$3</c:f>
              <c:strCache>
                <c:ptCount val="1"/>
                <c:pt idx="0">
                  <c:v>2008/2009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Seasonality!$G$4:$G$15</c:f>
              <c:numCache>
                <c:formatCode>_-* #,##0_-;\-* #,##0_-;_-* "-"??_-;_-@_-</c:formatCode>
                <c:ptCount val="12"/>
                <c:pt idx="0">
                  <c:v>10684</c:v>
                </c:pt>
                <c:pt idx="1">
                  <c:v>11693</c:v>
                </c:pt>
                <c:pt idx="2">
                  <c:v>14439</c:v>
                </c:pt>
                <c:pt idx="3">
                  <c:v>9081</c:v>
                </c:pt>
                <c:pt idx="4">
                  <c:v>9781</c:v>
                </c:pt>
                <c:pt idx="5">
                  <c:v>10307</c:v>
                </c:pt>
                <c:pt idx="6">
                  <c:v>14800</c:v>
                </c:pt>
                <c:pt idx="7">
                  <c:v>7960</c:v>
                </c:pt>
                <c:pt idx="8">
                  <c:v>6858</c:v>
                </c:pt>
                <c:pt idx="9">
                  <c:v>9438</c:v>
                </c:pt>
                <c:pt idx="10">
                  <c:v>8487</c:v>
                </c:pt>
                <c:pt idx="11">
                  <c:v>10609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7E-4688-9062-E46DA5D5C9C1}"/>
            </c:ext>
          </c:extLst>
        </c:ser>
        <c:ser>
          <c:idx val="6"/>
          <c:order val="6"/>
          <c:tx>
            <c:strRef>
              <c:f>Seasonality!$H$3</c:f>
              <c:strCache>
                <c:ptCount val="1"/>
                <c:pt idx="0">
                  <c:v>2009/2010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Seasonality!$H$4:$H$15</c:f>
              <c:numCache>
                <c:formatCode>_-* #,##0_-;\-* #,##0_-;_-* "-"??_-;_-@_-</c:formatCode>
                <c:ptCount val="12"/>
                <c:pt idx="0">
                  <c:v>11282</c:v>
                </c:pt>
                <c:pt idx="1">
                  <c:v>12870</c:v>
                </c:pt>
                <c:pt idx="2">
                  <c:v>17811</c:v>
                </c:pt>
                <c:pt idx="3">
                  <c:v>12128</c:v>
                </c:pt>
                <c:pt idx="4">
                  <c:v>10161</c:v>
                </c:pt>
                <c:pt idx="5">
                  <c:v>16359</c:v>
                </c:pt>
                <c:pt idx="6">
                  <c:v>17796</c:v>
                </c:pt>
                <c:pt idx="7">
                  <c:v>11604</c:v>
                </c:pt>
                <c:pt idx="8">
                  <c:v>11517</c:v>
                </c:pt>
                <c:pt idx="9">
                  <c:v>15925</c:v>
                </c:pt>
                <c:pt idx="10">
                  <c:v>13532</c:v>
                </c:pt>
                <c:pt idx="11">
                  <c:v>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7E-4688-9062-E46DA5D5C9C1}"/>
            </c:ext>
          </c:extLst>
        </c:ser>
        <c:ser>
          <c:idx val="7"/>
          <c:order val="7"/>
          <c:tx>
            <c:strRef>
              <c:f>Seasonality!$I$3</c:f>
              <c:strCache>
                <c:ptCount val="1"/>
                <c:pt idx="0">
                  <c:v>2010/2011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Seasonality!$I$4:$I$15</c:f>
              <c:numCache>
                <c:formatCode>_-* #,##0_-;\-* #,##0_-;_-* "-"??_-;_-@_-</c:formatCode>
                <c:ptCount val="12"/>
                <c:pt idx="0">
                  <c:v>15697</c:v>
                </c:pt>
                <c:pt idx="1">
                  <c:v>16653</c:v>
                </c:pt>
                <c:pt idx="2">
                  <c:v>15411</c:v>
                </c:pt>
                <c:pt idx="3">
                  <c:v>13534</c:v>
                </c:pt>
                <c:pt idx="4">
                  <c:v>12454</c:v>
                </c:pt>
                <c:pt idx="5">
                  <c:v>16300</c:v>
                </c:pt>
                <c:pt idx="6">
                  <c:v>23378</c:v>
                </c:pt>
                <c:pt idx="7">
                  <c:v>16975</c:v>
                </c:pt>
                <c:pt idx="8">
                  <c:v>15135</c:v>
                </c:pt>
                <c:pt idx="9">
                  <c:v>19430</c:v>
                </c:pt>
                <c:pt idx="10">
                  <c:v>17534</c:v>
                </c:pt>
                <c:pt idx="11">
                  <c:v>17822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7E-4688-9062-E46DA5D5C9C1}"/>
            </c:ext>
          </c:extLst>
        </c:ser>
        <c:ser>
          <c:idx val="8"/>
          <c:order val="8"/>
          <c:tx>
            <c:strRef>
              <c:f>Seasonality!$J$3</c:f>
              <c:strCache>
                <c:ptCount val="1"/>
                <c:pt idx="0">
                  <c:v>2011/2012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Seasonality!$J$4:$J$15</c:f>
              <c:numCache>
                <c:formatCode>_-* #,##0_-;\-* #,##0_-;_-* "-"??_-;_-@_-</c:formatCode>
                <c:ptCount val="12"/>
                <c:pt idx="0">
                  <c:v>17740</c:v>
                </c:pt>
                <c:pt idx="1">
                  <c:v>17952</c:v>
                </c:pt>
                <c:pt idx="2">
                  <c:v>21552</c:v>
                </c:pt>
                <c:pt idx="3">
                  <c:v>15699</c:v>
                </c:pt>
                <c:pt idx="4">
                  <c:v>15059</c:v>
                </c:pt>
                <c:pt idx="5">
                  <c:v>23508</c:v>
                </c:pt>
                <c:pt idx="6">
                  <c:v>30519</c:v>
                </c:pt>
                <c:pt idx="7">
                  <c:v>16175</c:v>
                </c:pt>
                <c:pt idx="8">
                  <c:v>15315</c:v>
                </c:pt>
                <c:pt idx="9">
                  <c:v>17950</c:v>
                </c:pt>
                <c:pt idx="10">
                  <c:v>13534</c:v>
                </c:pt>
                <c:pt idx="11">
                  <c:v>15054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7E-4688-9062-E46DA5D5C9C1}"/>
            </c:ext>
          </c:extLst>
        </c:ser>
        <c:ser>
          <c:idx val="9"/>
          <c:order val="9"/>
          <c:tx>
            <c:strRef>
              <c:f>Seasonality!$O$3</c:f>
              <c:strCache>
                <c:ptCount val="1"/>
                <c:pt idx="0">
                  <c:v>2012/2013 MMFD Total Forecasts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Seasonality!$O$4:$O$15</c:f>
              <c:numCache>
                <c:formatCode>_(* #,##0.00_);_(* \(#,##0.00\);_(* "-"??_);_(@_)</c:formatCode>
                <c:ptCount val="12"/>
                <c:pt idx="0">
                  <c:v>18868.97769867926</c:v>
                </c:pt>
                <c:pt idx="1">
                  <c:v>19972.783401523186</c:v>
                </c:pt>
                <c:pt idx="2">
                  <c:v>22993.704134128686</c:v>
                </c:pt>
                <c:pt idx="3">
                  <c:v>17560.435464777103</c:v>
                </c:pt>
                <c:pt idx="4">
                  <c:v>16288.935041803872</c:v>
                </c:pt>
                <c:pt idx="5">
                  <c:v>21652.951629853556</c:v>
                </c:pt>
                <c:pt idx="6">
                  <c:v>29442.200262798513</c:v>
                </c:pt>
                <c:pt idx="7">
                  <c:v>20970.697840515953</c:v>
                </c:pt>
                <c:pt idx="8">
                  <c:v>17286.044224037312</c:v>
                </c:pt>
                <c:pt idx="9">
                  <c:v>20927.6166038921</c:v>
                </c:pt>
                <c:pt idx="10">
                  <c:v>19019.158084293264</c:v>
                </c:pt>
                <c:pt idx="11">
                  <c:v>20896.21159027845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7E-4688-9062-E46DA5D5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84479"/>
        <c:axId val="713678655"/>
      </c:lineChart>
      <c:catAx>
        <c:axId val="71368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78655"/>
        <c:crosses val="autoZero"/>
        <c:auto val="1"/>
        <c:lblAlgn val="ctr"/>
        <c:lblOffset val="100"/>
        <c:noMultiLvlLbl val="0"/>
      </c:catAx>
      <c:valAx>
        <c:axId val="7136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8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Seasonality!$N$3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Seasonality!$N$4:$N$15</c:f>
              <c:numCache>
                <c:formatCode>General</c:formatCode>
                <c:ptCount val="12"/>
                <c:pt idx="0">
                  <c:v>0.92088821351053285</c:v>
                </c:pt>
                <c:pt idx="1">
                  <c:v>0.97475873463716645</c:v>
                </c:pt>
                <c:pt idx="2">
                  <c:v>1.1221928108775943</c:v>
                </c:pt>
                <c:pt idx="3">
                  <c:v>0.85702565882822035</c:v>
                </c:pt>
                <c:pt idx="4">
                  <c:v>0.7949709056938381</c:v>
                </c:pt>
                <c:pt idx="5">
                  <c:v>1.0567582548492558</c:v>
                </c:pt>
                <c:pt idx="6">
                  <c:v>1.4369074803520301</c:v>
                </c:pt>
                <c:pt idx="7">
                  <c:v>1.0234613013387392</c:v>
                </c:pt>
                <c:pt idx="8">
                  <c:v>0.84363417236176008</c:v>
                </c:pt>
                <c:pt idx="9">
                  <c:v>1.0213587495384293</c:v>
                </c:pt>
                <c:pt idx="10">
                  <c:v>0.92821766978637976</c:v>
                </c:pt>
                <c:pt idx="11">
                  <c:v>1.0198260482260539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8-452E-952C-142DE79F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99503"/>
        <c:axId val="724003247"/>
      </c:lineChart>
      <c:catAx>
        <c:axId val="7239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03247"/>
        <c:crosses val="autoZero"/>
        <c:auto val="1"/>
        <c:lblAlgn val="ctr"/>
        <c:lblOffset val="100"/>
        <c:noMultiLvlLbl val="0"/>
      </c:catAx>
      <c:valAx>
        <c:axId val="7240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 total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Seasonality!$A$20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Seasonality!$B$3:$J$3</c:f>
              <c:strCache>
                <c:ptCount val="9"/>
                <c:pt idx="0">
                  <c:v>2003/2004</c:v>
                </c:pt>
                <c:pt idx="1">
                  <c:v>2004/2005</c:v>
                </c:pt>
                <c:pt idx="2">
                  <c:v>2005/2006</c:v>
                </c:pt>
                <c:pt idx="3">
                  <c:v>2006/2007</c:v>
                </c:pt>
                <c:pt idx="4">
                  <c:v>2007/2008</c:v>
                </c:pt>
                <c:pt idx="5">
                  <c:v>2008/2009</c:v>
                </c:pt>
                <c:pt idx="6">
                  <c:v>2009/2010</c:v>
                </c:pt>
                <c:pt idx="7">
                  <c:v>2010/2011</c:v>
                </c:pt>
                <c:pt idx="8">
                  <c:v>2011/2012</c:v>
                </c:pt>
              </c:strCache>
            </c:strRef>
          </c:cat>
          <c:val>
            <c:numRef>
              <c:f>Seasonality!$A$21:$A$29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9-46A2-BA1C-623DA8137921}"/>
            </c:ext>
          </c:extLst>
        </c:ser>
        <c:ser>
          <c:idx val="1"/>
          <c:order val="1"/>
          <c:tx>
            <c:strRef>
              <c:f>Seasonality!$B$20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Seasonality!$B$3:$J$3</c:f>
              <c:strCache>
                <c:ptCount val="9"/>
                <c:pt idx="0">
                  <c:v>2003/2004</c:v>
                </c:pt>
                <c:pt idx="1">
                  <c:v>2004/2005</c:v>
                </c:pt>
                <c:pt idx="2">
                  <c:v>2005/2006</c:v>
                </c:pt>
                <c:pt idx="3">
                  <c:v>2006/2007</c:v>
                </c:pt>
                <c:pt idx="4">
                  <c:v>2007/2008</c:v>
                </c:pt>
                <c:pt idx="5">
                  <c:v>2008/2009</c:v>
                </c:pt>
                <c:pt idx="6">
                  <c:v>2009/2010</c:v>
                </c:pt>
                <c:pt idx="7">
                  <c:v>2010/2011</c:v>
                </c:pt>
                <c:pt idx="8">
                  <c:v>2011/2012</c:v>
                </c:pt>
              </c:strCache>
            </c:strRef>
          </c:cat>
          <c:val>
            <c:numRef>
              <c:f>Seasonality!$B$21:$B$29</c:f>
              <c:numCache>
                <c:formatCode>_-* #,##0_-;\-* #,##0_-;_-* "-"??_-;_-@_-</c:formatCode>
                <c:ptCount val="9"/>
                <c:pt idx="0">
                  <c:v>69959</c:v>
                </c:pt>
                <c:pt idx="1">
                  <c:v>89832</c:v>
                </c:pt>
                <c:pt idx="2">
                  <c:v>108824</c:v>
                </c:pt>
                <c:pt idx="3">
                  <c:v>125216</c:v>
                </c:pt>
                <c:pt idx="4">
                  <c:v>117392</c:v>
                </c:pt>
                <c:pt idx="5">
                  <c:v>124137</c:v>
                </c:pt>
                <c:pt idx="6">
                  <c:v>165633</c:v>
                </c:pt>
                <c:pt idx="7">
                  <c:v>200323</c:v>
                </c:pt>
                <c:pt idx="8">
                  <c:v>220057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9-46A2-BA1C-623DA813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002831"/>
        <c:axId val="723988687"/>
      </c:lineChart>
      <c:catAx>
        <c:axId val="7240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88687"/>
        <c:crosses val="autoZero"/>
        <c:auto val="1"/>
        <c:lblAlgn val="ctr"/>
        <c:lblOffset val="100"/>
        <c:noMultiLvlLbl val="0"/>
      </c:catAx>
      <c:valAx>
        <c:axId val="7239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0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1"/>
          <c:tx>
            <c:strRef>
              <c:f>Seasonality!$Q$3</c:f>
              <c:strCache>
                <c:ptCount val="1"/>
                <c:pt idx="0">
                  <c:v>Munbai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Seasonality!$Q$4:$Q$15</c:f>
              <c:numCache>
                <c:formatCode>_(* #,##0.00_);_(* \(#,##0.00\);_(* "-"??_);_(@_)</c:formatCode>
                <c:ptCount val="12"/>
                <c:pt idx="0">
                  <c:v>4708.6584611237422</c:v>
                </c:pt>
                <c:pt idx="1">
                  <c:v>4984.107621387283</c:v>
                </c:pt>
                <c:pt idx="2">
                  <c:v>5737.9631929566258</c:v>
                </c:pt>
                <c:pt idx="3">
                  <c:v>4382.1183294963448</c:v>
                </c:pt>
                <c:pt idx="4">
                  <c:v>4064.8217954411698</c:v>
                </c:pt>
                <c:pt idx="5">
                  <c:v>5403.3851503968617</c:v>
                </c:pt>
                <c:pt idx="6">
                  <c:v>7347.1529616164398</c:v>
                </c:pt>
                <c:pt idx="7">
                  <c:v>5233.1321494606691</c:v>
                </c:pt>
                <c:pt idx="8">
                  <c:v>4313.6453757412455</c:v>
                </c:pt>
                <c:pt idx="9">
                  <c:v>5222.3814435886297</c:v>
                </c:pt>
                <c:pt idx="10">
                  <c:v>4746.135220845902</c:v>
                </c:pt>
                <c:pt idx="11">
                  <c:v>5214.5444804295721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F-4337-89B0-AB2EF9FCE746}"/>
            </c:ext>
          </c:extLst>
        </c:ser>
        <c:ser>
          <c:idx val="3"/>
          <c:order val="2"/>
          <c:tx>
            <c:strRef>
              <c:f>Seasonality!$R$3</c:f>
              <c:strCache>
                <c:ptCount val="1"/>
                <c:pt idx="0">
                  <c:v>Jaipur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Seasonality!$R$4:$R$15</c:f>
              <c:numCache>
                <c:formatCode>_(* #,##0.00_);_(* \(#,##0.00\);_(* "-"??_);_(@_)</c:formatCode>
                <c:ptCount val="12"/>
                <c:pt idx="0">
                  <c:v>4745.3328703499683</c:v>
                </c:pt>
                <c:pt idx="1">
                  <c:v>5022.9274262305271</c:v>
                </c:pt>
                <c:pt idx="2">
                  <c:v>5782.6545656694589</c:v>
                </c:pt>
                <c:pt idx="3">
                  <c:v>4416.2494099772475</c:v>
                </c:pt>
                <c:pt idx="4">
                  <c:v>4096.4815429443079</c:v>
                </c:pt>
                <c:pt idx="5">
                  <c:v>5445.4705893491018</c:v>
                </c:pt>
                <c:pt idx="6">
                  <c:v>7404.3778583862295</c:v>
                </c:pt>
                <c:pt idx="7">
                  <c:v>5273.8915359332314</c:v>
                </c:pt>
                <c:pt idx="8">
                  <c:v>4347.2431397483206</c:v>
                </c:pt>
                <c:pt idx="9">
                  <c:v>5263.0570958532689</c:v>
                </c:pt>
                <c:pt idx="10">
                  <c:v>4783.1015259558226</c:v>
                </c:pt>
                <c:pt idx="11">
                  <c:v>5255.1590928043242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AF-4337-89B0-AB2EF9FCE746}"/>
            </c:ext>
          </c:extLst>
        </c:ser>
        <c:ser>
          <c:idx val="4"/>
          <c:order val="3"/>
          <c:tx>
            <c:strRef>
              <c:f>Seasonality!$S$3</c:f>
              <c:strCache>
                <c:ptCount val="1"/>
                <c:pt idx="0">
                  <c:v>Rudrapur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Seasonality!$S$4:$S$15</c:f>
              <c:numCache>
                <c:formatCode>_(* #,##0.00_);_(* \(#,##0.00\);_(* "-"??_);_(@_)</c:formatCode>
                <c:ptCount val="12"/>
                <c:pt idx="0">
                  <c:v>4754.0138729543378</c:v>
                </c:pt>
                <c:pt idx="1">
                  <c:v>5032.1162539186989</c:v>
                </c:pt>
                <c:pt idx="2">
                  <c:v>5793.2332206798164</c:v>
                </c:pt>
                <c:pt idx="3">
                  <c:v>4424.3283948824155</c:v>
                </c:pt>
                <c:pt idx="4">
                  <c:v>4103.9755518820684</c:v>
                </c:pt>
                <c:pt idx="5">
                  <c:v>5455.4324077630472</c:v>
                </c:pt>
                <c:pt idx="6">
                  <c:v>7417.9232566182491</c:v>
                </c:pt>
                <c:pt idx="7">
                  <c:v>5283.5394715806251</c:v>
                </c:pt>
                <c:pt idx="8">
                  <c:v>4355.1958861728717</c:v>
                </c:pt>
                <c:pt idx="9">
                  <c:v>5272.685211225642</c:v>
                </c:pt>
                <c:pt idx="10">
                  <c:v>4791.8516216684393</c:v>
                </c:pt>
                <c:pt idx="11">
                  <c:v>5264.7727597519161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F-4337-89B0-AB2EF9FCE746}"/>
            </c:ext>
          </c:extLst>
        </c:ser>
        <c:ser>
          <c:idx val="5"/>
          <c:order val="4"/>
          <c:tx>
            <c:strRef>
              <c:f>Seasonality!$T$3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Seasonality!$T$4:$T$15</c:f>
              <c:numCache>
                <c:formatCode>_(* #,##0.00_);_(* \(#,##0.00\);_(* "-"??_);_(@_)</c:formatCode>
                <c:ptCount val="12"/>
                <c:pt idx="0">
                  <c:v>4660.9724942512094</c:v>
                </c:pt>
                <c:pt idx="1">
                  <c:v>4933.6320999866739</c:v>
                </c:pt>
                <c:pt idx="2">
                  <c:v>5679.853154822782</c:v>
                </c:pt>
                <c:pt idx="3">
                  <c:v>4337.7393304210937</c:v>
                </c:pt>
                <c:pt idx="4">
                  <c:v>4023.6561515363242</c:v>
                </c:pt>
                <c:pt idx="5">
                  <c:v>5348.663482344542</c:v>
                </c:pt>
                <c:pt idx="6">
                  <c:v>7272.7461861775901</c:v>
                </c:pt>
                <c:pt idx="7">
                  <c:v>5180.1346835414242</c:v>
                </c:pt>
                <c:pt idx="8">
                  <c:v>4269.9598223748708</c:v>
                </c:pt>
                <c:pt idx="9">
                  <c:v>5169.4928532245567</c:v>
                </c:pt>
                <c:pt idx="10">
                  <c:v>4698.0697158230969</c:v>
                </c:pt>
                <c:pt idx="11">
                  <c:v>5161.7352572926347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AF-4337-89B0-AB2EF9FCE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16559"/>
        <c:axId val="724010319"/>
      </c:areaChart>
      <c:lineChart>
        <c:grouping val="standard"/>
        <c:varyColors val="0"/>
        <c:ser>
          <c:idx val="0"/>
          <c:order val="0"/>
          <c:tx>
            <c:strRef>
              <c:f>Seasonality!$O$3</c:f>
              <c:strCache>
                <c:ptCount val="1"/>
                <c:pt idx="0">
                  <c:v>2012/2013 MMFD Total Forecasts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Seasonality!$A$4:$A$15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June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Seasonality!$O$4:$O$15</c:f>
              <c:numCache>
                <c:formatCode>_(* #,##0.00_);_(* \(#,##0.00\);_(* "-"??_);_(@_)</c:formatCode>
                <c:ptCount val="12"/>
                <c:pt idx="0">
                  <c:v>18868.97769867926</c:v>
                </c:pt>
                <c:pt idx="1">
                  <c:v>19972.783401523186</c:v>
                </c:pt>
                <c:pt idx="2">
                  <c:v>22993.704134128686</c:v>
                </c:pt>
                <c:pt idx="3">
                  <c:v>17560.435464777103</c:v>
                </c:pt>
                <c:pt idx="4">
                  <c:v>16288.935041803872</c:v>
                </c:pt>
                <c:pt idx="5">
                  <c:v>21652.951629853556</c:v>
                </c:pt>
                <c:pt idx="6">
                  <c:v>29442.200262798513</c:v>
                </c:pt>
                <c:pt idx="7">
                  <c:v>20970.697840515953</c:v>
                </c:pt>
                <c:pt idx="8">
                  <c:v>17286.044224037312</c:v>
                </c:pt>
                <c:pt idx="9">
                  <c:v>20927.6166038921</c:v>
                </c:pt>
                <c:pt idx="10">
                  <c:v>19019.158084293264</c:v>
                </c:pt>
                <c:pt idx="11">
                  <c:v>20896.21159027845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F-4337-89B0-AB2EF9FCE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80319"/>
        <c:axId val="713676575"/>
      </c:lineChart>
      <c:catAx>
        <c:axId val="72401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10319"/>
        <c:crosses val="autoZero"/>
        <c:auto val="1"/>
        <c:lblAlgn val="ctr"/>
        <c:lblOffset val="100"/>
        <c:noMultiLvlLbl val="0"/>
      </c:catAx>
      <c:valAx>
        <c:axId val="7240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16559"/>
        <c:crosses val="autoZero"/>
        <c:crossBetween val="between"/>
      </c:valAx>
      <c:valAx>
        <c:axId val="713676575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80319"/>
        <c:crosses val="max"/>
        <c:crossBetween val="between"/>
      </c:valAx>
      <c:catAx>
        <c:axId val="713680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676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CA"/>
              <a:t>Forecasting</a:t>
            </a:r>
          </a:p>
        </c:rich>
      </c:tx>
      <c:overlay val="0"/>
      <c:spPr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 with Trend'!$B$11</c:f>
              <c:strCache>
                <c:ptCount val="1"/>
                <c:pt idx="0">
                  <c:v>Demand</c:v>
                </c:pt>
              </c:strCache>
            </c:strRef>
          </c:tx>
          <c:val>
            <c:numRef>
              <c:f>'Exponential Smooth with Trend'!$B$12:$B$20</c:f>
              <c:numCache>
                <c:formatCode>General</c:formatCode>
                <c:ptCount val="9"/>
                <c:pt idx="0">
                  <c:v>69959</c:v>
                </c:pt>
                <c:pt idx="1">
                  <c:v>89832</c:v>
                </c:pt>
                <c:pt idx="2">
                  <c:v>108824</c:v>
                </c:pt>
                <c:pt idx="3">
                  <c:v>125216</c:v>
                </c:pt>
                <c:pt idx="4">
                  <c:v>117392</c:v>
                </c:pt>
                <c:pt idx="5">
                  <c:v>124137</c:v>
                </c:pt>
                <c:pt idx="6">
                  <c:v>165633</c:v>
                </c:pt>
                <c:pt idx="7">
                  <c:v>200323</c:v>
                </c:pt>
                <c:pt idx="8">
                  <c:v>220057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5-449C-B1ED-919DFC150FAC}"/>
            </c:ext>
          </c:extLst>
        </c:ser>
        <c:ser>
          <c:idx val="2"/>
          <c:order val="1"/>
          <c:tx>
            <c:strRef>
              <c:f>'Exponential Smooth with Trend'!$D$11</c:f>
              <c:strCache>
                <c:ptCount val="1"/>
                <c:pt idx="0">
                  <c:v>Smoothed Forecast, Ft</c:v>
                </c:pt>
              </c:strCache>
            </c:strRef>
          </c:tx>
          <c:val>
            <c:numRef>
              <c:f>'Exponential Smooth with Trend'!$D$12:$D$20</c:f>
              <c:numCache>
                <c:formatCode>General</c:formatCode>
                <c:ptCount val="9"/>
                <c:pt idx="0">
                  <c:v>69959</c:v>
                </c:pt>
                <c:pt idx="1">
                  <c:v>69959</c:v>
                </c:pt>
                <c:pt idx="2">
                  <c:v>88838.349999999991</c:v>
                </c:pt>
                <c:pt idx="3">
                  <c:v>108405.6826572828</c:v>
                </c:pt>
                <c:pt idx="4">
                  <c:v>125201.0301796008</c:v>
                </c:pt>
                <c:pt idx="5">
                  <c:v>118616.7500782978</c:v>
                </c:pt>
                <c:pt idx="6">
                  <c:v>123979.20181633091</c:v>
                </c:pt>
                <c:pt idx="7">
                  <c:v>163760.78550784109</c:v>
                </c:pt>
                <c:pt idx="8">
                  <c:v>199800.00705834449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5-449C-B1ED-919DFC150FAC}"/>
            </c:ext>
          </c:extLst>
        </c:ser>
        <c:ser>
          <c:idx val="4"/>
          <c:order val="2"/>
          <c:tx>
            <c:strRef>
              <c:f>'Exponential Smooth with Trend'!$F$11</c:f>
              <c:strCache>
                <c:ptCount val="1"/>
                <c:pt idx="0">
                  <c:v>Forecast Including Trend, FITt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val>
            <c:numRef>
              <c:f>'Exponential Smooth with Trend'!$F$12:$F$20</c:f>
              <c:numCache>
                <c:formatCode>General</c:formatCode>
                <c:ptCount val="9"/>
                <c:pt idx="0">
                  <c:v>69959</c:v>
                </c:pt>
                <c:pt idx="1">
                  <c:v>69959</c:v>
                </c:pt>
                <c:pt idx="2">
                  <c:v>100457.65314565616</c:v>
                </c:pt>
                <c:pt idx="3">
                  <c:v>124916.60359201601</c:v>
                </c:pt>
                <c:pt idx="4">
                  <c:v>141887.00156595613</c:v>
                </c:pt>
                <c:pt idx="5">
                  <c:v>120981.03632661825</c:v>
                </c:pt>
                <c:pt idx="6">
                  <c:v>128188.7101568217</c:v>
                </c:pt>
                <c:pt idx="7">
                  <c:v>189863.14116688989</c:v>
                </c:pt>
                <c:pt idx="8">
                  <c:v>232018.01061366842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5-449C-B1ED-919DFC15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950208"/>
        <c:axId val="1132948128"/>
      </c:lineChart>
      <c:catAx>
        <c:axId val="113295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2948128"/>
        <c:crosses val="autoZero"/>
        <c:auto val="1"/>
        <c:lblAlgn val="ctr"/>
        <c:lblOffset val="100"/>
        <c:noMultiLvlLbl val="0"/>
      </c:catAx>
      <c:valAx>
        <c:axId val="113294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2950208"/>
        <c:crosses val="autoZero"/>
        <c:crossBetween val="midCat"/>
      </c:valAx>
      <c:spPr>
        <a:gradFill flip="none" rotWithShape="1">
          <a:gsLst>
            <a:gs pos="0">
              <a:srgbClr val="9AB5E4"/>
            </a:gs>
            <a:gs pos="100000">
              <a:srgbClr val="FFFFFF"/>
            </a:gs>
          </a:gsLst>
          <a:lin ang="5400000" scaled="1"/>
          <a:tileRect/>
        </a:gradFill>
      </c:spPr>
    </c:plotArea>
    <c:legend>
      <c:legendPos val="b"/>
      <c:overlay val="0"/>
    </c:legend>
    <c:plotVisOnly val="1"/>
    <c:dispBlanksAs val="gap"/>
    <c:showDLblsOverMax val="0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115" cy="6283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176894</xdr:colOff>
      <xdr:row>34</xdr:row>
      <xdr:rowOff>169409</xdr:rowOff>
    </xdr:from>
    <xdr:to>
      <xdr:col>8</xdr:col>
      <xdr:colOff>605517</xdr:colOff>
      <xdr:row>54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704168</xdr:colOff>
      <xdr:row>38</xdr:row>
      <xdr:rowOff>114981</xdr:rowOff>
    </xdr:from>
    <xdr:to>
      <xdr:col>15</xdr:col>
      <xdr:colOff>486454</xdr:colOff>
      <xdr:row>53</xdr:row>
      <xdr:rowOff>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527278</xdr:colOff>
      <xdr:row>20</xdr:row>
      <xdr:rowOff>148999</xdr:rowOff>
    </xdr:from>
    <xdr:to>
      <xdr:col>15</xdr:col>
      <xdr:colOff>309564</xdr:colOff>
      <xdr:row>35</xdr:row>
      <xdr:rowOff>41501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625928</xdr:colOff>
      <xdr:row>20</xdr:row>
      <xdr:rowOff>80963</xdr:rowOff>
    </xdr:from>
    <xdr:to>
      <xdr:col>23</xdr:col>
      <xdr:colOff>571499</xdr:colOff>
      <xdr:row>43</xdr:row>
      <xdr:rowOff>61231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95250</xdr:rowOff>
    </xdr:from>
    <xdr:to>
      <xdr:col>29</xdr:col>
      <xdr:colOff>28575</xdr:colOff>
      <xdr:row>23</xdr:row>
      <xdr:rowOff>57150</xdr:rowOff>
    </xdr:to>
    <xdr:graphicFrame macro="">
      <xdr:nvGraphicFramePr>
        <xdr:cNvPr id="2" name="hjwGraph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</xdr:row>
      <xdr:rowOff>0</xdr:rowOff>
    </xdr:from>
    <xdr:to>
      <xdr:col>8</xdr:col>
      <xdr:colOff>3175</xdr:colOff>
      <xdr:row>3</xdr:row>
      <xdr:rowOff>63500</xdr:rowOff>
    </xdr:to>
    <xdr:sp macro="" textlink="">
      <xdr:nvSpPr>
        <xdr:cNvPr id="3" name="messageTextbox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3500" y="247650"/>
          <a:ext cx="4816475" cy="444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CA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Enter alpha and beta (between 0 and 1), enter the past demands in the shaded column then enter a starting forecast. If the starting forecast is not in the first period then delete the error analysis for all rows above the starting forecast.</a:t>
          </a:r>
        </a:p>
      </xdr:txBody>
    </xdr:sp>
    <xdr:clientData fPrintsWithSheet="0"/>
  </xdr:twoCellAnchor>
  <xdr:twoCellAnchor>
    <xdr:from>
      <xdr:col>0</xdr:col>
      <xdr:colOff>19050</xdr:colOff>
      <xdr:row>6</xdr:row>
      <xdr:rowOff>114300</xdr:rowOff>
    </xdr:from>
    <xdr:to>
      <xdr:col>8</xdr:col>
      <xdr:colOff>15875</xdr:colOff>
      <xdr:row>8</xdr:row>
      <xdr:rowOff>152401</xdr:rowOff>
    </xdr:to>
    <xdr:sp macro="" textlink="">
      <xdr:nvSpPr>
        <xdr:cNvPr id="4" name="messageTextbox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9050" y="1323975"/>
          <a:ext cx="4873625" cy="419101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CA" sz="900" b="0" i="0" u="none" strike="noStrike" baseline="0">
              <a:solidFill>
                <a:srgbClr val="9C6500"/>
              </a:solidFill>
              <a:latin typeface="Arial" panose="020B0604020202020204" pitchFamily="34" charset="0"/>
            </a:rPr>
            <a:t>Add or remove data raws based on yoru data set, but please fix the forumulas accordingly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7"/>
  <sheetViews>
    <sheetView topLeftCell="B94" workbookViewId="0">
      <selection activeCell="L111" sqref="L111"/>
    </sheetView>
  </sheetViews>
  <sheetFormatPr defaultRowHeight="14.25" x14ac:dyDescent="0.45"/>
  <cols>
    <col min="3" max="3" width="15.265625" bestFit="1" customWidth="1"/>
    <col min="4" max="5" width="15" customWidth="1"/>
    <col min="7" max="10" width="9.59765625" bestFit="1" customWidth="1"/>
  </cols>
  <sheetData>
    <row r="1" spans="1:15" x14ac:dyDescent="0.45">
      <c r="A1" s="5"/>
      <c r="B1" s="5"/>
      <c r="C1" s="5"/>
      <c r="D1" s="5"/>
      <c r="E1" s="5"/>
      <c r="F1" s="5"/>
      <c r="G1" s="66" t="s">
        <v>8</v>
      </c>
      <c r="H1" s="66"/>
      <c r="I1" s="66"/>
      <c r="J1" s="66"/>
      <c r="M1" t="s">
        <v>77</v>
      </c>
    </row>
    <row r="2" spans="1:15" x14ac:dyDescent="0.45">
      <c r="A2" s="1" t="s">
        <v>0</v>
      </c>
      <c r="B2" s="1" t="s">
        <v>1</v>
      </c>
      <c r="C2" s="1" t="s">
        <v>2</v>
      </c>
      <c r="D2" s="1" t="s">
        <v>3</v>
      </c>
      <c r="E2" s="15"/>
      <c r="F2" s="5"/>
      <c r="G2" s="1" t="s">
        <v>4</v>
      </c>
      <c r="H2" s="1" t="s">
        <v>5</v>
      </c>
      <c r="I2" s="1" t="s">
        <v>6</v>
      </c>
      <c r="J2" s="1" t="s">
        <v>7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45">
      <c r="A3">
        <v>1</v>
      </c>
      <c r="B3" s="4">
        <v>37712</v>
      </c>
      <c r="C3" s="8">
        <v>10281</v>
      </c>
      <c r="D3" s="8">
        <v>4698</v>
      </c>
      <c r="E3" s="16"/>
      <c r="F3" s="9"/>
      <c r="G3" s="8">
        <v>1128</v>
      </c>
      <c r="H3" s="8">
        <v>1221</v>
      </c>
      <c r="I3" s="8">
        <v>1081</v>
      </c>
      <c r="J3" s="8">
        <v>1268</v>
      </c>
      <c r="K3" s="13"/>
      <c r="L3">
        <f>G3/D3</f>
        <v>0.24010217113665389</v>
      </c>
      <c r="M3">
        <f>H3/D3</f>
        <v>0.25989782886334611</v>
      </c>
      <c r="N3">
        <f>I3/D3</f>
        <v>0.23009791400595997</v>
      </c>
      <c r="O3">
        <f>J3/D3</f>
        <v>0.26990208599404003</v>
      </c>
    </row>
    <row r="4" spans="1:15" x14ac:dyDescent="0.45">
      <c r="A4">
        <f>+A3+1</f>
        <v>2</v>
      </c>
      <c r="B4" s="4">
        <v>37742</v>
      </c>
      <c r="C4" s="8">
        <v>11683</v>
      </c>
      <c r="D4" s="8">
        <v>4605</v>
      </c>
      <c r="E4" s="16"/>
      <c r="F4" s="9"/>
      <c r="G4" s="8">
        <v>1105</v>
      </c>
      <c r="H4" s="8">
        <v>1243</v>
      </c>
      <c r="I4" s="8">
        <v>1105</v>
      </c>
      <c r="J4" s="8">
        <v>1152</v>
      </c>
      <c r="K4" s="13"/>
      <c r="L4">
        <f t="shared" ref="L4:L24" si="0">G4/D4</f>
        <v>0.23995656894679696</v>
      </c>
      <c r="M4">
        <f t="shared" ref="M4:M24" si="1">H4/D4</f>
        <v>0.26992399565689468</v>
      </c>
      <c r="N4">
        <f t="shared" ref="N4:N24" si="2">I4/D4</f>
        <v>0.23995656894679696</v>
      </c>
      <c r="O4">
        <f t="shared" ref="O4:O24" si="3">J4/D4</f>
        <v>0.25016286644951141</v>
      </c>
    </row>
    <row r="5" spans="1:15" x14ac:dyDescent="0.45">
      <c r="A5">
        <f t="shared" ref="A5:A68" si="4">+A4+1</f>
        <v>3</v>
      </c>
      <c r="B5" s="4">
        <v>37773</v>
      </c>
      <c r="C5" s="8">
        <v>14042</v>
      </c>
      <c r="D5" s="8">
        <v>4859</v>
      </c>
      <c r="E5" s="16"/>
      <c r="F5" s="9"/>
      <c r="G5" s="8">
        <v>1166</v>
      </c>
      <c r="H5" s="8">
        <v>1118</v>
      </c>
      <c r="I5" s="8">
        <v>1215</v>
      </c>
      <c r="J5" s="8">
        <v>1360</v>
      </c>
      <c r="K5" s="13"/>
      <c r="L5">
        <f t="shared" si="0"/>
        <v>0.23996707141387116</v>
      </c>
      <c r="M5">
        <f t="shared" si="1"/>
        <v>0.23008849557522124</v>
      </c>
      <c r="N5">
        <f t="shared" si="2"/>
        <v>0.25005145091582631</v>
      </c>
      <c r="O5">
        <f t="shared" si="3"/>
        <v>0.27989298209508129</v>
      </c>
    </row>
    <row r="6" spans="1:15" x14ac:dyDescent="0.45">
      <c r="A6">
        <f t="shared" si="4"/>
        <v>4</v>
      </c>
      <c r="B6" s="4">
        <v>37803</v>
      </c>
      <c r="C6" s="8">
        <v>10283</v>
      </c>
      <c r="D6" s="8">
        <v>4136</v>
      </c>
      <c r="E6" s="16"/>
      <c r="F6" s="9"/>
      <c r="G6" s="8">
        <v>993</v>
      </c>
      <c r="H6" s="8">
        <v>1117</v>
      </c>
      <c r="I6" s="8">
        <v>1034</v>
      </c>
      <c r="J6" s="8">
        <v>992</v>
      </c>
      <c r="K6" s="13"/>
      <c r="L6">
        <f t="shared" si="0"/>
        <v>0.2400870406189555</v>
      </c>
      <c r="M6">
        <f t="shared" si="1"/>
        <v>0.27006769825918764</v>
      </c>
      <c r="N6">
        <f t="shared" si="2"/>
        <v>0.25</v>
      </c>
      <c r="O6">
        <f t="shared" si="3"/>
        <v>0.23984526112185686</v>
      </c>
    </row>
    <row r="7" spans="1:15" x14ac:dyDescent="0.45">
      <c r="A7">
        <f t="shared" si="4"/>
        <v>5</v>
      </c>
      <c r="B7" s="4">
        <v>37834</v>
      </c>
      <c r="C7" s="8">
        <v>9522</v>
      </c>
      <c r="D7" s="8">
        <v>3872</v>
      </c>
      <c r="E7" s="16"/>
      <c r="F7" s="9"/>
      <c r="G7" s="8">
        <v>968</v>
      </c>
      <c r="H7" s="8">
        <v>891</v>
      </c>
      <c r="I7" s="8">
        <v>1007</v>
      </c>
      <c r="J7" s="8">
        <v>1006</v>
      </c>
      <c r="K7" s="13"/>
      <c r="L7">
        <f t="shared" si="0"/>
        <v>0.25</v>
      </c>
      <c r="M7">
        <f t="shared" si="1"/>
        <v>0.23011363636363635</v>
      </c>
      <c r="N7">
        <f t="shared" si="2"/>
        <v>0.26007231404958675</v>
      </c>
      <c r="O7">
        <f t="shared" si="3"/>
        <v>0.25981404958677684</v>
      </c>
    </row>
    <row r="8" spans="1:15" x14ac:dyDescent="0.45">
      <c r="A8">
        <f t="shared" si="4"/>
        <v>6</v>
      </c>
      <c r="B8" s="4">
        <v>37865</v>
      </c>
      <c r="C8" s="8">
        <v>14263</v>
      </c>
      <c r="D8" s="8">
        <v>5938</v>
      </c>
      <c r="E8" s="16"/>
      <c r="F8" s="9"/>
      <c r="G8" s="8">
        <v>1485</v>
      </c>
      <c r="H8" s="8">
        <v>1425</v>
      </c>
      <c r="I8" s="8">
        <v>1425</v>
      </c>
      <c r="J8" s="8">
        <v>1603</v>
      </c>
      <c r="K8" s="13"/>
      <c r="L8">
        <f t="shared" si="0"/>
        <v>0.25008420343550014</v>
      </c>
      <c r="M8">
        <f t="shared" si="1"/>
        <v>0.23997979117547996</v>
      </c>
      <c r="N8">
        <f t="shared" si="2"/>
        <v>0.23997979117547996</v>
      </c>
      <c r="O8">
        <f t="shared" si="3"/>
        <v>0.26995621421353994</v>
      </c>
    </row>
    <row r="9" spans="1:15" x14ac:dyDescent="0.45">
      <c r="A9">
        <f t="shared" si="4"/>
        <v>7</v>
      </c>
      <c r="B9" s="4">
        <v>37895</v>
      </c>
      <c r="C9" s="8">
        <v>20264</v>
      </c>
      <c r="D9" s="8">
        <v>8790</v>
      </c>
      <c r="E9" s="16"/>
      <c r="F9" s="9"/>
      <c r="G9" s="8">
        <v>2285</v>
      </c>
      <c r="H9" s="8">
        <v>2285</v>
      </c>
      <c r="I9" s="8">
        <v>2373</v>
      </c>
      <c r="J9" s="8">
        <v>1847</v>
      </c>
      <c r="K9" s="13"/>
      <c r="L9">
        <f t="shared" si="0"/>
        <v>0.25995449374288965</v>
      </c>
      <c r="M9">
        <f t="shared" si="1"/>
        <v>0.25995449374288965</v>
      </c>
      <c r="N9">
        <f t="shared" si="2"/>
        <v>0.26996587030716723</v>
      </c>
      <c r="O9">
        <f t="shared" si="3"/>
        <v>0.21012514220705347</v>
      </c>
    </row>
    <row r="10" spans="1:15" x14ac:dyDescent="0.45">
      <c r="A10">
        <f t="shared" si="4"/>
        <v>8</v>
      </c>
      <c r="B10" s="4">
        <v>37926</v>
      </c>
      <c r="C10" s="8">
        <v>15778</v>
      </c>
      <c r="D10" s="8">
        <v>6825</v>
      </c>
      <c r="E10" s="16"/>
      <c r="F10" s="9"/>
      <c r="G10" s="8">
        <v>1775</v>
      </c>
      <c r="H10" s="8">
        <v>1775</v>
      </c>
      <c r="I10" s="8">
        <v>1638</v>
      </c>
      <c r="J10" s="8">
        <v>1637</v>
      </c>
      <c r="K10" s="13"/>
      <c r="L10">
        <f t="shared" si="0"/>
        <v>0.26007326007326009</v>
      </c>
      <c r="M10">
        <f t="shared" si="1"/>
        <v>0.26007326007326009</v>
      </c>
      <c r="N10">
        <f t="shared" si="2"/>
        <v>0.24</v>
      </c>
      <c r="O10">
        <f t="shared" si="3"/>
        <v>0.23985347985347985</v>
      </c>
    </row>
    <row r="11" spans="1:15" x14ac:dyDescent="0.45">
      <c r="A11">
        <f t="shared" si="4"/>
        <v>9</v>
      </c>
      <c r="B11" s="4">
        <v>37956</v>
      </c>
      <c r="C11" s="8">
        <v>12758</v>
      </c>
      <c r="D11" s="8">
        <v>4858</v>
      </c>
      <c r="E11" s="16"/>
      <c r="F11" s="9"/>
      <c r="G11" s="8">
        <v>1215</v>
      </c>
      <c r="H11" s="8">
        <v>1215</v>
      </c>
      <c r="I11" s="8">
        <v>1117</v>
      </c>
      <c r="J11" s="8">
        <v>1311</v>
      </c>
      <c r="L11">
        <f t="shared" si="0"/>
        <v>0.25010292301358583</v>
      </c>
      <c r="M11">
        <f t="shared" si="1"/>
        <v>0.25010292301358583</v>
      </c>
      <c r="N11">
        <f t="shared" si="2"/>
        <v>0.22993001235076163</v>
      </c>
      <c r="O11">
        <f t="shared" si="3"/>
        <v>0.26986414162206668</v>
      </c>
    </row>
    <row r="12" spans="1:15" x14ac:dyDescent="0.45">
      <c r="A12">
        <f t="shared" si="4"/>
        <v>10</v>
      </c>
      <c r="B12" s="4">
        <v>37987</v>
      </c>
      <c r="C12" s="8">
        <v>14297</v>
      </c>
      <c r="D12" s="8">
        <v>5907</v>
      </c>
      <c r="E12" s="16"/>
      <c r="F12" s="9"/>
      <c r="G12" s="8">
        <v>1536</v>
      </c>
      <c r="H12" s="8">
        <v>1595</v>
      </c>
      <c r="I12" s="8">
        <v>1418</v>
      </c>
      <c r="J12" s="8">
        <v>1358</v>
      </c>
      <c r="L12">
        <f t="shared" si="0"/>
        <v>0.26003047232097509</v>
      </c>
      <c r="M12">
        <f t="shared" si="1"/>
        <v>0.27001862197392923</v>
      </c>
      <c r="N12">
        <f t="shared" si="2"/>
        <v>0.24005417301506687</v>
      </c>
      <c r="O12">
        <f t="shared" si="3"/>
        <v>0.22989673269002878</v>
      </c>
    </row>
    <row r="13" spans="1:15" x14ac:dyDescent="0.45">
      <c r="A13">
        <f t="shared" si="4"/>
        <v>11</v>
      </c>
      <c r="B13" s="4">
        <v>38018</v>
      </c>
      <c r="C13" s="8">
        <v>17521</v>
      </c>
      <c r="D13" s="8">
        <v>6386</v>
      </c>
      <c r="E13" s="16"/>
      <c r="F13" s="9"/>
      <c r="G13" s="8">
        <v>1597</v>
      </c>
      <c r="H13" s="8">
        <v>1660</v>
      </c>
      <c r="I13" s="8">
        <v>1533</v>
      </c>
      <c r="J13" s="8">
        <v>1596</v>
      </c>
      <c r="L13">
        <f t="shared" si="0"/>
        <v>0.25007829627309741</v>
      </c>
      <c r="M13">
        <f t="shared" si="1"/>
        <v>0.25994362668336984</v>
      </c>
      <c r="N13">
        <f t="shared" si="2"/>
        <v>0.24005637331663013</v>
      </c>
      <c r="O13">
        <f t="shared" si="3"/>
        <v>0.24992170372690259</v>
      </c>
    </row>
    <row r="14" spans="1:15" x14ac:dyDescent="0.45">
      <c r="A14">
        <f t="shared" si="4"/>
        <v>12</v>
      </c>
      <c r="B14" s="4">
        <v>38047</v>
      </c>
      <c r="C14" s="8">
        <v>24773</v>
      </c>
      <c r="D14" s="8">
        <v>9085</v>
      </c>
      <c r="E14" s="16"/>
      <c r="F14" s="9"/>
      <c r="G14" s="8">
        <v>2362</v>
      </c>
      <c r="H14" s="8">
        <v>2453</v>
      </c>
      <c r="I14" s="8">
        <v>2362</v>
      </c>
      <c r="J14" s="8">
        <v>1908</v>
      </c>
      <c r="L14">
        <f t="shared" si="0"/>
        <v>0.25998899284534949</v>
      </c>
      <c r="M14">
        <f t="shared" si="1"/>
        <v>0.27000550357732528</v>
      </c>
      <c r="N14">
        <f t="shared" si="2"/>
        <v>0.25998899284534949</v>
      </c>
      <c r="O14">
        <f t="shared" si="3"/>
        <v>0.21001651073197578</v>
      </c>
    </row>
    <row r="15" spans="1:15" x14ac:dyDescent="0.45">
      <c r="A15">
        <f t="shared" si="4"/>
        <v>13</v>
      </c>
      <c r="B15" s="4">
        <v>38078</v>
      </c>
      <c r="C15" s="8">
        <v>15714</v>
      </c>
      <c r="D15" s="8">
        <v>6492</v>
      </c>
      <c r="E15" s="16"/>
      <c r="F15" s="9"/>
      <c r="G15" s="8">
        <v>1753</v>
      </c>
      <c r="H15" s="8">
        <v>1493</v>
      </c>
      <c r="I15" s="8">
        <v>1753</v>
      </c>
      <c r="J15" s="8">
        <v>1493</v>
      </c>
      <c r="L15">
        <f t="shared" si="0"/>
        <v>0.27002464571780654</v>
      </c>
      <c r="M15">
        <f t="shared" si="1"/>
        <v>0.22997535428219346</v>
      </c>
      <c r="N15">
        <f t="shared" si="2"/>
        <v>0.27002464571780654</v>
      </c>
      <c r="O15">
        <f t="shared" si="3"/>
        <v>0.22997535428219346</v>
      </c>
    </row>
    <row r="16" spans="1:15" x14ac:dyDescent="0.45">
      <c r="A16">
        <f t="shared" si="4"/>
        <v>14</v>
      </c>
      <c r="B16" s="4">
        <v>38108</v>
      </c>
      <c r="C16" s="8">
        <v>17352</v>
      </c>
      <c r="D16" s="8">
        <v>6832</v>
      </c>
      <c r="E16" s="16"/>
      <c r="F16" s="9"/>
      <c r="G16" s="8">
        <v>1708</v>
      </c>
      <c r="H16" s="8">
        <v>1845</v>
      </c>
      <c r="I16" s="8">
        <v>1776</v>
      </c>
      <c r="J16" s="8">
        <v>1503</v>
      </c>
      <c r="L16">
        <f t="shared" si="0"/>
        <v>0.25</v>
      </c>
      <c r="M16">
        <f t="shared" si="1"/>
        <v>0.27005269320843089</v>
      </c>
      <c r="N16">
        <f t="shared" si="2"/>
        <v>0.25995316159250587</v>
      </c>
      <c r="O16">
        <f t="shared" si="3"/>
        <v>0.21999414519906324</v>
      </c>
    </row>
    <row r="17" spans="1:15" x14ac:dyDescent="0.45">
      <c r="A17">
        <f t="shared" si="4"/>
        <v>15</v>
      </c>
      <c r="B17" s="4">
        <v>38139</v>
      </c>
      <c r="C17" s="8">
        <v>20901</v>
      </c>
      <c r="D17" s="8">
        <v>8867</v>
      </c>
      <c r="E17" s="16"/>
      <c r="F17" s="9"/>
      <c r="G17" s="8">
        <v>2394</v>
      </c>
      <c r="H17" s="8">
        <v>2394</v>
      </c>
      <c r="I17" s="8">
        <v>2217</v>
      </c>
      <c r="J17" s="8">
        <v>1862</v>
      </c>
      <c r="L17">
        <f t="shared" si="0"/>
        <v>0.26998985000563891</v>
      </c>
      <c r="M17">
        <f t="shared" si="1"/>
        <v>0.26998985000563891</v>
      </c>
      <c r="N17">
        <f t="shared" si="2"/>
        <v>0.25002819442878088</v>
      </c>
      <c r="O17">
        <f t="shared" si="3"/>
        <v>0.20999210555994136</v>
      </c>
    </row>
    <row r="18" spans="1:15" x14ac:dyDescent="0.45">
      <c r="A18">
        <f t="shared" si="4"/>
        <v>16</v>
      </c>
      <c r="B18" s="4">
        <v>38169</v>
      </c>
      <c r="C18" s="8">
        <v>12065</v>
      </c>
      <c r="D18" s="8">
        <v>4998</v>
      </c>
      <c r="E18" s="16"/>
      <c r="F18" s="9"/>
      <c r="G18" s="8">
        <v>1250</v>
      </c>
      <c r="H18" s="8">
        <v>1200</v>
      </c>
      <c r="I18" s="8">
        <v>1250</v>
      </c>
      <c r="J18" s="8">
        <v>1298</v>
      </c>
      <c r="L18">
        <f t="shared" si="0"/>
        <v>0.25010004001600639</v>
      </c>
      <c r="M18">
        <f t="shared" si="1"/>
        <v>0.24009603841536614</v>
      </c>
      <c r="N18">
        <f t="shared" si="2"/>
        <v>0.25010004001600639</v>
      </c>
      <c r="O18">
        <f t="shared" si="3"/>
        <v>0.25970388155262103</v>
      </c>
    </row>
    <row r="19" spans="1:15" x14ac:dyDescent="0.45">
      <c r="A19">
        <f t="shared" si="4"/>
        <v>17</v>
      </c>
      <c r="B19" s="4">
        <v>38200</v>
      </c>
      <c r="C19" s="8">
        <v>13452</v>
      </c>
      <c r="D19" s="8">
        <v>5305</v>
      </c>
      <c r="E19" s="16"/>
      <c r="F19" s="9"/>
      <c r="G19" s="8">
        <v>1220</v>
      </c>
      <c r="H19" s="8">
        <v>1379</v>
      </c>
      <c r="I19" s="8">
        <v>1273</v>
      </c>
      <c r="J19" s="8">
        <v>1433</v>
      </c>
      <c r="L19">
        <f t="shared" si="0"/>
        <v>0.2299717247879359</v>
      </c>
      <c r="M19">
        <f t="shared" si="1"/>
        <v>0.25994344957587184</v>
      </c>
      <c r="N19">
        <f t="shared" si="2"/>
        <v>0.23996229971724789</v>
      </c>
      <c r="O19">
        <f t="shared" si="3"/>
        <v>0.27012252591894437</v>
      </c>
    </row>
    <row r="20" spans="1:15" x14ac:dyDescent="0.45">
      <c r="A20">
        <f t="shared" si="4"/>
        <v>18</v>
      </c>
      <c r="B20" s="4">
        <v>38231</v>
      </c>
      <c r="C20" s="8">
        <v>22018</v>
      </c>
      <c r="D20" s="8">
        <v>7618</v>
      </c>
      <c r="E20" s="16"/>
      <c r="F20" s="9"/>
      <c r="G20" s="8">
        <v>1828</v>
      </c>
      <c r="H20" s="8">
        <v>1752</v>
      </c>
      <c r="I20" s="8">
        <v>1981</v>
      </c>
      <c r="J20" s="8">
        <v>2057</v>
      </c>
      <c r="L20">
        <f t="shared" si="0"/>
        <v>0.23995799422420583</v>
      </c>
      <c r="M20">
        <f t="shared" si="1"/>
        <v>0.22998162247309004</v>
      </c>
      <c r="N20">
        <f t="shared" si="2"/>
        <v>0.26004200577579417</v>
      </c>
      <c r="O20">
        <f t="shared" si="3"/>
        <v>0.27001837752690994</v>
      </c>
    </row>
    <row r="21" spans="1:15" x14ac:dyDescent="0.45">
      <c r="A21">
        <f t="shared" si="4"/>
        <v>19</v>
      </c>
      <c r="B21" s="4">
        <v>38261</v>
      </c>
      <c r="C21" s="8">
        <v>27631</v>
      </c>
      <c r="D21" s="8">
        <v>11443</v>
      </c>
      <c r="E21" s="16"/>
      <c r="F21" s="9"/>
      <c r="G21" s="8">
        <v>2975</v>
      </c>
      <c r="H21" s="8">
        <v>2861</v>
      </c>
      <c r="I21" s="8">
        <v>2861</v>
      </c>
      <c r="J21" s="8">
        <v>2746</v>
      </c>
      <c r="L21">
        <f t="shared" si="0"/>
        <v>0.25998426985930262</v>
      </c>
      <c r="M21">
        <f t="shared" si="1"/>
        <v>0.25002184741763522</v>
      </c>
      <c r="N21">
        <f t="shared" si="2"/>
        <v>0.25002184741763522</v>
      </c>
      <c r="O21">
        <f t="shared" si="3"/>
        <v>0.23997203530542691</v>
      </c>
    </row>
    <row r="22" spans="1:15" x14ac:dyDescent="0.45">
      <c r="A22">
        <f t="shared" si="4"/>
        <v>20</v>
      </c>
      <c r="B22" s="4">
        <v>38292</v>
      </c>
      <c r="C22" s="8">
        <v>21799</v>
      </c>
      <c r="D22" s="8">
        <v>8716</v>
      </c>
      <c r="E22" s="16"/>
      <c r="F22" s="9"/>
      <c r="G22" s="8">
        <v>2353</v>
      </c>
      <c r="H22" s="8">
        <v>2266</v>
      </c>
      <c r="I22" s="8">
        <v>2005</v>
      </c>
      <c r="J22" s="8">
        <v>2092</v>
      </c>
      <c r="L22">
        <f t="shared" si="0"/>
        <v>0.26996328591096835</v>
      </c>
      <c r="M22">
        <f t="shared" si="1"/>
        <v>0.25998164295548415</v>
      </c>
      <c r="N22">
        <f t="shared" si="2"/>
        <v>0.23003671408903167</v>
      </c>
      <c r="O22">
        <f t="shared" si="3"/>
        <v>0.24001835704451582</v>
      </c>
    </row>
    <row r="23" spans="1:15" x14ac:dyDescent="0.45">
      <c r="A23">
        <f t="shared" si="4"/>
        <v>21</v>
      </c>
      <c r="B23" s="4">
        <v>38322</v>
      </c>
      <c r="C23" s="8">
        <v>16209</v>
      </c>
      <c r="D23" s="8">
        <v>6119</v>
      </c>
      <c r="E23" s="16"/>
      <c r="F23" s="9"/>
      <c r="G23" s="8">
        <v>1469</v>
      </c>
      <c r="H23" s="8">
        <v>1469</v>
      </c>
      <c r="I23" s="8">
        <v>1530</v>
      </c>
      <c r="J23" s="8">
        <v>1651</v>
      </c>
      <c r="L23">
        <f t="shared" si="0"/>
        <v>0.2400719071743749</v>
      </c>
      <c r="M23">
        <f t="shared" si="1"/>
        <v>0.2400719071743749</v>
      </c>
      <c r="N23">
        <f t="shared" si="2"/>
        <v>0.25004085634907663</v>
      </c>
      <c r="O23">
        <f t="shared" si="3"/>
        <v>0.26981532930217356</v>
      </c>
    </row>
    <row r="24" spans="1:15" x14ac:dyDescent="0.45">
      <c r="A24">
        <f t="shared" si="4"/>
        <v>22</v>
      </c>
      <c r="B24" s="4">
        <v>38353</v>
      </c>
      <c r="C24" s="8">
        <v>16249</v>
      </c>
      <c r="D24" s="8">
        <v>7408</v>
      </c>
      <c r="E24" s="16"/>
      <c r="F24" s="9"/>
      <c r="G24" s="8">
        <v>1778</v>
      </c>
      <c r="H24" s="8">
        <v>1926</v>
      </c>
      <c r="I24" s="8">
        <v>1852</v>
      </c>
      <c r="J24" s="8">
        <v>1852</v>
      </c>
      <c r="L24">
        <f t="shared" si="0"/>
        <v>0.24001079913606913</v>
      </c>
      <c r="M24">
        <f t="shared" si="1"/>
        <v>0.2599892008639309</v>
      </c>
      <c r="N24">
        <f t="shared" si="2"/>
        <v>0.25</v>
      </c>
      <c r="O24">
        <f t="shared" si="3"/>
        <v>0.25</v>
      </c>
    </row>
    <row r="25" spans="1:15" x14ac:dyDescent="0.45">
      <c r="A25">
        <f t="shared" si="4"/>
        <v>23</v>
      </c>
      <c r="B25" s="4">
        <v>38384</v>
      </c>
      <c r="C25" s="8">
        <v>18867</v>
      </c>
      <c r="D25" s="8">
        <v>7493</v>
      </c>
      <c r="E25" s="16"/>
      <c r="F25" s="9"/>
      <c r="G25" s="8">
        <v>2023</v>
      </c>
      <c r="H25" s="8">
        <v>1948</v>
      </c>
      <c r="I25" s="8">
        <v>1873</v>
      </c>
      <c r="J25" s="8">
        <v>1649</v>
      </c>
      <c r="L25">
        <f>G25/D25</f>
        <v>0.26998531963165623</v>
      </c>
      <c r="M25">
        <f>H25/D25</f>
        <v>0.25997597757907381</v>
      </c>
      <c r="N25">
        <f>I25/D25</f>
        <v>0.2499666355264914</v>
      </c>
      <c r="O25">
        <f>J25/D25</f>
        <v>0.22007206726277859</v>
      </c>
    </row>
    <row r="26" spans="1:15" x14ac:dyDescent="0.45">
      <c r="A26">
        <f t="shared" si="4"/>
        <v>24</v>
      </c>
      <c r="B26" s="4">
        <v>38412</v>
      </c>
      <c r="C26" s="8">
        <v>23857</v>
      </c>
      <c r="D26" s="8">
        <v>8541</v>
      </c>
      <c r="E26" s="16"/>
      <c r="F26" s="9"/>
      <c r="G26" s="8">
        <v>2306</v>
      </c>
      <c r="H26" s="8">
        <v>2050</v>
      </c>
      <c r="I26" s="8">
        <v>2221</v>
      </c>
      <c r="J26" s="8">
        <v>1964</v>
      </c>
      <c r="L26">
        <f t="shared" ref="L26:L38" si="5">G26/D26</f>
        <v>0.2699918042383796</v>
      </c>
      <c r="M26">
        <f t="shared" ref="M26:M38" si="6">H26/D26</f>
        <v>0.2400187331694181</v>
      </c>
      <c r="N26">
        <f t="shared" ref="N26:N38" si="7">I26/D26</f>
        <v>0.26003980798501347</v>
      </c>
      <c r="O26">
        <f t="shared" ref="O26:O38" si="8">J26/D26</f>
        <v>0.22994965460718886</v>
      </c>
    </row>
    <row r="27" spans="1:15" x14ac:dyDescent="0.45">
      <c r="A27">
        <f t="shared" si="4"/>
        <v>25</v>
      </c>
      <c r="B27" s="4">
        <v>38443</v>
      </c>
      <c r="C27" s="8">
        <v>16828</v>
      </c>
      <c r="D27" s="8">
        <v>8029</v>
      </c>
      <c r="E27" s="16"/>
      <c r="F27" s="9"/>
      <c r="G27" s="8">
        <v>1847</v>
      </c>
      <c r="H27" s="8">
        <v>2168</v>
      </c>
      <c r="I27" s="8">
        <v>1847</v>
      </c>
      <c r="J27" s="8">
        <v>2167</v>
      </c>
      <c r="L27">
        <f t="shared" si="5"/>
        <v>0.23004110100884295</v>
      </c>
      <c r="M27">
        <f t="shared" si="6"/>
        <v>0.27002117324697972</v>
      </c>
      <c r="N27">
        <f t="shared" si="7"/>
        <v>0.23004110100884295</v>
      </c>
      <c r="O27">
        <f t="shared" si="8"/>
        <v>0.26989662473533443</v>
      </c>
    </row>
    <row r="28" spans="1:15" x14ac:dyDescent="0.45">
      <c r="A28">
        <f t="shared" si="4"/>
        <v>26</v>
      </c>
      <c r="B28" s="4">
        <v>38473</v>
      </c>
      <c r="C28" s="8">
        <v>19062</v>
      </c>
      <c r="D28" s="8">
        <v>8650</v>
      </c>
      <c r="E28" s="16"/>
      <c r="F28" s="9"/>
      <c r="G28" s="8">
        <v>2336</v>
      </c>
      <c r="H28" s="8">
        <v>2336</v>
      </c>
      <c r="I28" s="8">
        <v>2336</v>
      </c>
      <c r="J28" s="8">
        <v>1642</v>
      </c>
      <c r="L28">
        <f t="shared" si="5"/>
        <v>0.27005780346820807</v>
      </c>
      <c r="M28">
        <f t="shared" si="6"/>
        <v>0.27005780346820807</v>
      </c>
      <c r="N28">
        <f t="shared" si="7"/>
        <v>0.27005780346820807</v>
      </c>
      <c r="O28">
        <f t="shared" si="8"/>
        <v>0.18982658959537571</v>
      </c>
    </row>
    <row r="29" spans="1:15" x14ac:dyDescent="0.45">
      <c r="A29">
        <f t="shared" si="4"/>
        <v>27</v>
      </c>
      <c r="B29" s="4">
        <v>38504</v>
      </c>
      <c r="C29" s="8">
        <v>22724</v>
      </c>
      <c r="D29" s="8">
        <v>9960</v>
      </c>
      <c r="E29" s="16"/>
      <c r="F29" s="9"/>
      <c r="G29" s="8">
        <v>2390</v>
      </c>
      <c r="H29" s="8">
        <v>2590</v>
      </c>
      <c r="I29" s="8">
        <v>2689</v>
      </c>
      <c r="J29" s="8">
        <v>2291</v>
      </c>
      <c r="L29">
        <f t="shared" si="5"/>
        <v>0.23995983935742971</v>
      </c>
      <c r="M29">
        <f t="shared" si="6"/>
        <v>0.26004016064257029</v>
      </c>
      <c r="N29">
        <f t="shared" si="7"/>
        <v>0.26997991967871487</v>
      </c>
      <c r="O29">
        <f t="shared" si="8"/>
        <v>0.23002008032128515</v>
      </c>
    </row>
    <row r="30" spans="1:15" x14ac:dyDescent="0.45">
      <c r="A30">
        <f t="shared" si="4"/>
        <v>28</v>
      </c>
      <c r="B30" s="4">
        <v>38534</v>
      </c>
      <c r="C30" s="8">
        <v>15320</v>
      </c>
      <c r="D30" s="8">
        <v>7152</v>
      </c>
      <c r="E30" s="16"/>
      <c r="F30" s="9"/>
      <c r="G30" s="8">
        <v>1645</v>
      </c>
      <c r="H30" s="8">
        <v>1860</v>
      </c>
      <c r="I30" s="8">
        <v>1716</v>
      </c>
      <c r="J30" s="8">
        <v>1931</v>
      </c>
      <c r="L30">
        <f t="shared" si="5"/>
        <v>0.23000559284116331</v>
      </c>
      <c r="M30">
        <f t="shared" si="6"/>
        <v>0.26006711409395972</v>
      </c>
      <c r="N30">
        <f t="shared" si="7"/>
        <v>0.23993288590604026</v>
      </c>
      <c r="O30">
        <f t="shared" si="8"/>
        <v>0.26999440715883671</v>
      </c>
    </row>
    <row r="31" spans="1:15" x14ac:dyDescent="0.45">
      <c r="A31">
        <f t="shared" si="4"/>
        <v>29</v>
      </c>
      <c r="B31" s="4">
        <v>38565</v>
      </c>
      <c r="C31" s="8">
        <v>16936</v>
      </c>
      <c r="D31" s="8">
        <v>7322</v>
      </c>
      <c r="E31" s="16"/>
      <c r="F31" s="9"/>
      <c r="G31" s="8">
        <v>1831</v>
      </c>
      <c r="H31" s="8">
        <v>1831</v>
      </c>
      <c r="I31" s="8">
        <v>1684</v>
      </c>
      <c r="J31" s="8">
        <v>1976</v>
      </c>
      <c r="L31">
        <f t="shared" si="5"/>
        <v>0.25006828735318221</v>
      </c>
      <c r="M31">
        <f t="shared" si="6"/>
        <v>0.25006828735318221</v>
      </c>
      <c r="N31">
        <f t="shared" si="7"/>
        <v>0.22999180551761814</v>
      </c>
      <c r="O31">
        <f t="shared" si="8"/>
        <v>0.26987161977601748</v>
      </c>
    </row>
    <row r="32" spans="1:15" x14ac:dyDescent="0.45">
      <c r="A32">
        <f t="shared" si="4"/>
        <v>30</v>
      </c>
      <c r="B32" s="4">
        <v>38596</v>
      </c>
      <c r="C32" s="8">
        <v>21986</v>
      </c>
      <c r="D32" s="8">
        <v>9239</v>
      </c>
      <c r="E32" s="16"/>
      <c r="F32" s="9"/>
      <c r="G32" s="8">
        <v>2125</v>
      </c>
      <c r="H32" s="8">
        <v>2402</v>
      </c>
      <c r="I32" s="8">
        <v>2310</v>
      </c>
      <c r="J32" s="8">
        <v>2402</v>
      </c>
      <c r="L32">
        <f t="shared" si="5"/>
        <v>0.23000324710466502</v>
      </c>
      <c r="M32">
        <f t="shared" si="6"/>
        <v>0.25998484684489664</v>
      </c>
      <c r="N32">
        <f t="shared" si="7"/>
        <v>0.25002705920554175</v>
      </c>
      <c r="O32">
        <f t="shared" si="8"/>
        <v>0.25998484684489664</v>
      </c>
    </row>
    <row r="33" spans="1:15" x14ac:dyDescent="0.45">
      <c r="A33">
        <f t="shared" si="4"/>
        <v>31</v>
      </c>
      <c r="B33" s="4">
        <v>38626</v>
      </c>
      <c r="C33" s="8">
        <v>30998</v>
      </c>
      <c r="D33" s="8">
        <v>14123</v>
      </c>
      <c r="E33" s="16"/>
      <c r="F33" s="9"/>
      <c r="G33" s="8">
        <v>3531</v>
      </c>
      <c r="H33" s="8">
        <v>3813</v>
      </c>
      <c r="I33" s="8">
        <v>3813</v>
      </c>
      <c r="J33" s="8">
        <v>2966</v>
      </c>
      <c r="L33">
        <f t="shared" si="5"/>
        <v>0.25001770162146852</v>
      </c>
      <c r="M33">
        <f t="shared" si="6"/>
        <v>0.26998513063796642</v>
      </c>
      <c r="N33">
        <f t="shared" si="7"/>
        <v>0.26998513063796642</v>
      </c>
      <c r="O33">
        <f t="shared" si="8"/>
        <v>0.21001203710259861</v>
      </c>
    </row>
    <row r="34" spans="1:15" x14ac:dyDescent="0.45">
      <c r="A34">
        <f t="shared" si="4"/>
        <v>32</v>
      </c>
      <c r="B34" s="4">
        <v>38657</v>
      </c>
      <c r="C34" s="8">
        <v>22359</v>
      </c>
      <c r="D34" s="8">
        <v>9566</v>
      </c>
      <c r="E34" s="16"/>
      <c r="F34" s="9"/>
      <c r="G34" s="8">
        <v>2296</v>
      </c>
      <c r="H34" s="8">
        <v>2296</v>
      </c>
      <c r="I34" s="8">
        <v>2200</v>
      </c>
      <c r="J34" s="8">
        <v>2774</v>
      </c>
      <c r="L34">
        <f t="shared" si="5"/>
        <v>0.24001672590424419</v>
      </c>
      <c r="M34">
        <f t="shared" si="6"/>
        <v>0.24001672590424419</v>
      </c>
      <c r="N34">
        <f t="shared" si="7"/>
        <v>0.22998118335772527</v>
      </c>
      <c r="O34">
        <f t="shared" si="8"/>
        <v>0.28998536483378634</v>
      </c>
    </row>
    <row r="35" spans="1:15" x14ac:dyDescent="0.45">
      <c r="A35">
        <f t="shared" si="4"/>
        <v>33</v>
      </c>
      <c r="B35" s="4">
        <v>38687</v>
      </c>
      <c r="C35" s="8">
        <v>20860</v>
      </c>
      <c r="D35" s="8">
        <v>7341</v>
      </c>
      <c r="E35" s="16"/>
      <c r="F35" s="9"/>
      <c r="G35" s="8">
        <v>1909</v>
      </c>
      <c r="H35" s="8">
        <v>1835</v>
      </c>
      <c r="I35" s="8">
        <v>1982</v>
      </c>
      <c r="J35" s="8">
        <v>1615</v>
      </c>
      <c r="L35">
        <f t="shared" si="5"/>
        <v>0.26004631521591065</v>
      </c>
      <c r="M35">
        <f t="shared" si="6"/>
        <v>0.24996594469418335</v>
      </c>
      <c r="N35">
        <f t="shared" si="7"/>
        <v>0.26999046451437136</v>
      </c>
      <c r="O35">
        <f t="shared" si="8"/>
        <v>0.21999727557553467</v>
      </c>
    </row>
    <row r="36" spans="1:15" x14ac:dyDescent="0.45">
      <c r="A36">
        <f t="shared" si="4"/>
        <v>34</v>
      </c>
      <c r="B36" s="4">
        <v>38718</v>
      </c>
      <c r="C36" s="8">
        <v>24057</v>
      </c>
      <c r="D36" s="8">
        <v>9404</v>
      </c>
      <c r="E36" s="16"/>
      <c r="F36" s="9"/>
      <c r="G36" s="8">
        <v>2445</v>
      </c>
      <c r="H36" s="8">
        <v>2257</v>
      </c>
      <c r="I36" s="8">
        <v>2539</v>
      </c>
      <c r="J36" s="8">
        <v>2163</v>
      </c>
      <c r="L36">
        <f t="shared" si="5"/>
        <v>0.25999574649085494</v>
      </c>
      <c r="M36">
        <f t="shared" si="6"/>
        <v>0.24000425350914503</v>
      </c>
      <c r="N36">
        <f t="shared" si="7"/>
        <v>0.26999149298170994</v>
      </c>
      <c r="O36">
        <f t="shared" si="8"/>
        <v>0.23000850701829009</v>
      </c>
    </row>
    <row r="37" spans="1:15" x14ac:dyDescent="0.45">
      <c r="A37">
        <f t="shared" si="4"/>
        <v>35</v>
      </c>
      <c r="B37" s="4">
        <v>38749</v>
      </c>
      <c r="C37" s="8">
        <v>23506</v>
      </c>
      <c r="D37" s="8">
        <v>8613</v>
      </c>
      <c r="E37" s="16"/>
      <c r="F37" s="9"/>
      <c r="G37" s="8">
        <v>2067</v>
      </c>
      <c r="H37" s="8">
        <v>1981</v>
      </c>
      <c r="I37" s="8">
        <v>2326</v>
      </c>
      <c r="J37" s="8">
        <v>2239</v>
      </c>
      <c r="L37">
        <f t="shared" si="5"/>
        <v>0.23998606757227448</v>
      </c>
      <c r="M37">
        <f t="shared" si="6"/>
        <v>0.2300011610356438</v>
      </c>
      <c r="N37">
        <f t="shared" si="7"/>
        <v>0.27005689074654593</v>
      </c>
      <c r="O37">
        <f t="shared" si="8"/>
        <v>0.25995588064553582</v>
      </c>
    </row>
    <row r="38" spans="1:15" x14ac:dyDescent="0.45">
      <c r="A38">
        <f t="shared" si="4"/>
        <v>36</v>
      </c>
      <c r="B38" s="4">
        <v>38777</v>
      </c>
      <c r="C38" s="8">
        <v>27985</v>
      </c>
      <c r="D38" s="8">
        <v>9425</v>
      </c>
      <c r="E38" s="16"/>
      <c r="F38" s="9"/>
      <c r="G38" s="8">
        <v>2168</v>
      </c>
      <c r="H38" s="8">
        <v>2168</v>
      </c>
      <c r="I38" s="8">
        <v>2545</v>
      </c>
      <c r="J38" s="8">
        <v>2544</v>
      </c>
      <c r="L38">
        <f t="shared" si="5"/>
        <v>0.23002652519893899</v>
      </c>
      <c r="M38">
        <f t="shared" si="6"/>
        <v>0.23002652519893899</v>
      </c>
      <c r="N38">
        <f t="shared" si="7"/>
        <v>0.27002652519893899</v>
      </c>
      <c r="O38">
        <f t="shared" si="8"/>
        <v>0.26992042440318303</v>
      </c>
    </row>
    <row r="39" spans="1:15" x14ac:dyDescent="0.45">
      <c r="A39">
        <f t="shared" si="4"/>
        <v>37</v>
      </c>
      <c r="B39" s="4">
        <v>38808</v>
      </c>
      <c r="C39" s="8">
        <v>24416</v>
      </c>
      <c r="D39" s="8">
        <v>10905</v>
      </c>
      <c r="E39" s="16"/>
      <c r="F39" s="9"/>
      <c r="G39" s="8">
        <v>2508</v>
      </c>
      <c r="H39" s="8">
        <v>2617</v>
      </c>
      <c r="I39" s="8">
        <v>2944</v>
      </c>
      <c r="J39" s="8">
        <v>2836</v>
      </c>
      <c r="L39">
        <f>G39/D39</f>
        <v>0.22998624484181568</v>
      </c>
      <c r="M39">
        <f>H39/D39</f>
        <v>0.23998165978908759</v>
      </c>
      <c r="N39">
        <f>I39/D39</f>
        <v>0.26996790463090325</v>
      </c>
      <c r="O39">
        <f>J39/D39</f>
        <v>0.26006419073819348</v>
      </c>
    </row>
    <row r="40" spans="1:15" x14ac:dyDescent="0.45">
      <c r="A40">
        <f t="shared" si="4"/>
        <v>38</v>
      </c>
      <c r="B40" s="4">
        <v>38838</v>
      </c>
      <c r="C40" s="8">
        <v>24262</v>
      </c>
      <c r="D40" s="8">
        <v>9842</v>
      </c>
      <c r="E40" s="16"/>
      <c r="F40" s="9"/>
      <c r="G40" s="8">
        <v>2362</v>
      </c>
      <c r="H40" s="8">
        <v>2559</v>
      </c>
      <c r="I40" s="8">
        <v>2559</v>
      </c>
      <c r="J40" s="8">
        <v>2362</v>
      </c>
      <c r="L40">
        <f t="shared" ref="L40:L48" si="9">G40/D40</f>
        <v>0.23999187157081894</v>
      </c>
      <c r="M40">
        <f t="shared" ref="M40:M48" si="10">H40/D40</f>
        <v>0.26000812842918108</v>
      </c>
      <c r="N40">
        <f t="shared" ref="N40:N48" si="11">I40/D40</f>
        <v>0.26000812842918108</v>
      </c>
      <c r="O40">
        <f t="shared" ref="O40:O48" si="12">J40/D40</f>
        <v>0.23999187157081894</v>
      </c>
    </row>
    <row r="41" spans="1:15" x14ac:dyDescent="0.45">
      <c r="A41">
        <f t="shared" si="4"/>
        <v>39</v>
      </c>
      <c r="B41" s="4">
        <v>38869</v>
      </c>
      <c r="C41" s="8">
        <v>29924</v>
      </c>
      <c r="D41" s="8">
        <v>12259</v>
      </c>
      <c r="E41" s="16"/>
      <c r="F41" s="9"/>
      <c r="G41" s="8">
        <v>3065</v>
      </c>
      <c r="H41" s="8">
        <v>3187</v>
      </c>
      <c r="I41" s="8">
        <v>2942</v>
      </c>
      <c r="J41" s="8">
        <v>3065</v>
      </c>
      <c r="L41">
        <f t="shared" si="9"/>
        <v>0.25002039318052044</v>
      </c>
      <c r="M41">
        <f t="shared" si="10"/>
        <v>0.25997226527449219</v>
      </c>
      <c r="N41">
        <f t="shared" si="11"/>
        <v>0.23998694836446693</v>
      </c>
      <c r="O41">
        <f t="shared" si="12"/>
        <v>0.25002039318052044</v>
      </c>
    </row>
    <row r="42" spans="1:15" x14ac:dyDescent="0.45">
      <c r="A42">
        <f t="shared" si="4"/>
        <v>40</v>
      </c>
      <c r="B42" s="4">
        <v>38899</v>
      </c>
      <c r="C42" s="8">
        <v>21738</v>
      </c>
      <c r="D42" s="8">
        <v>9285</v>
      </c>
      <c r="E42" s="16"/>
      <c r="F42" s="9"/>
      <c r="G42" s="8">
        <v>2414</v>
      </c>
      <c r="H42" s="8">
        <v>2414</v>
      </c>
      <c r="I42" s="8">
        <v>2507</v>
      </c>
      <c r="J42" s="8">
        <v>1950</v>
      </c>
      <c r="L42">
        <f t="shared" si="9"/>
        <v>0.25998922994076468</v>
      </c>
      <c r="M42">
        <f t="shared" si="10"/>
        <v>0.25998922994076468</v>
      </c>
      <c r="N42">
        <f t="shared" si="11"/>
        <v>0.27000538502961768</v>
      </c>
      <c r="O42">
        <f t="shared" si="12"/>
        <v>0.21001615508885299</v>
      </c>
    </row>
    <row r="43" spans="1:15" x14ac:dyDescent="0.45">
      <c r="A43">
        <f t="shared" si="4"/>
        <v>41</v>
      </c>
      <c r="B43" s="4">
        <v>38930</v>
      </c>
      <c r="C43" s="8">
        <v>20417</v>
      </c>
      <c r="D43" s="8">
        <v>7950</v>
      </c>
      <c r="E43" s="16"/>
      <c r="F43" s="9"/>
      <c r="G43" s="8">
        <v>1908</v>
      </c>
      <c r="H43" s="8">
        <v>1908</v>
      </c>
      <c r="I43" s="8">
        <v>2067</v>
      </c>
      <c r="J43" s="8">
        <v>2067</v>
      </c>
      <c r="L43">
        <f t="shared" si="9"/>
        <v>0.24</v>
      </c>
      <c r="M43">
        <f t="shared" si="10"/>
        <v>0.24</v>
      </c>
      <c r="N43">
        <f t="shared" si="11"/>
        <v>0.26</v>
      </c>
      <c r="O43">
        <f t="shared" si="12"/>
        <v>0.26</v>
      </c>
    </row>
    <row r="44" spans="1:15" x14ac:dyDescent="0.45">
      <c r="A44">
        <f t="shared" si="4"/>
        <v>42</v>
      </c>
      <c r="B44" s="4">
        <v>38961</v>
      </c>
      <c r="C44" s="8">
        <v>33280</v>
      </c>
      <c r="D44" s="8">
        <v>11482</v>
      </c>
      <c r="E44" s="16"/>
      <c r="F44" s="9"/>
      <c r="G44" s="8">
        <v>2985</v>
      </c>
      <c r="H44" s="8">
        <v>2641</v>
      </c>
      <c r="I44" s="8">
        <v>2985</v>
      </c>
      <c r="J44" s="8">
        <v>2871</v>
      </c>
      <c r="L44">
        <f t="shared" si="9"/>
        <v>0.25997213029089011</v>
      </c>
      <c r="M44">
        <f t="shared" si="10"/>
        <v>0.23001219299773559</v>
      </c>
      <c r="N44">
        <f t="shared" si="11"/>
        <v>0.25997213029089011</v>
      </c>
      <c r="O44">
        <f t="shared" si="12"/>
        <v>0.25004354642048426</v>
      </c>
    </row>
    <row r="45" spans="1:15" x14ac:dyDescent="0.45">
      <c r="A45">
        <f t="shared" si="4"/>
        <v>43</v>
      </c>
      <c r="B45" s="4">
        <v>38991</v>
      </c>
      <c r="C45" s="8">
        <v>35817</v>
      </c>
      <c r="D45" s="8">
        <v>15817</v>
      </c>
      <c r="E45" s="16"/>
      <c r="F45" s="9"/>
      <c r="G45" s="8">
        <v>4271</v>
      </c>
      <c r="H45" s="8">
        <v>4112</v>
      </c>
      <c r="I45" s="8">
        <v>3638</v>
      </c>
      <c r="J45" s="8">
        <v>3796</v>
      </c>
      <c r="L45">
        <f t="shared" si="9"/>
        <v>0.27002592147689197</v>
      </c>
      <c r="M45">
        <f t="shared" si="10"/>
        <v>0.25997344629196434</v>
      </c>
      <c r="N45">
        <f t="shared" si="11"/>
        <v>0.23000569008029337</v>
      </c>
      <c r="O45">
        <f t="shared" si="12"/>
        <v>0.23999494215085035</v>
      </c>
    </row>
    <row r="46" spans="1:15" x14ac:dyDescent="0.45">
      <c r="A46">
        <f t="shared" si="4"/>
        <v>44</v>
      </c>
      <c r="B46" s="4">
        <v>39022</v>
      </c>
      <c r="C46" s="8">
        <v>26057</v>
      </c>
      <c r="D46" s="8">
        <v>10288</v>
      </c>
      <c r="E46" s="16"/>
      <c r="F46" s="9"/>
      <c r="G46" s="8">
        <v>2366</v>
      </c>
      <c r="H46" s="8">
        <v>2469</v>
      </c>
      <c r="I46" s="8">
        <v>2366</v>
      </c>
      <c r="J46" s="8">
        <v>3087</v>
      </c>
      <c r="L46">
        <f t="shared" si="9"/>
        <v>0.22997667185069984</v>
      </c>
      <c r="M46">
        <f t="shared" si="10"/>
        <v>0.23998833592534993</v>
      </c>
      <c r="N46">
        <f t="shared" si="11"/>
        <v>0.22997667185069984</v>
      </c>
      <c r="O46">
        <f t="shared" si="12"/>
        <v>0.30005832037325036</v>
      </c>
    </row>
    <row r="47" spans="1:15" x14ac:dyDescent="0.45">
      <c r="A47">
        <f t="shared" si="4"/>
        <v>45</v>
      </c>
      <c r="B47" s="4">
        <v>39052</v>
      </c>
      <c r="C47" s="8">
        <v>23742</v>
      </c>
      <c r="D47" s="8">
        <v>8743</v>
      </c>
      <c r="E47" s="16"/>
      <c r="F47" s="9"/>
      <c r="G47" s="8">
        <v>2011</v>
      </c>
      <c r="H47" s="8">
        <v>2273</v>
      </c>
      <c r="I47" s="8">
        <v>2186</v>
      </c>
      <c r="J47" s="8">
        <v>2273</v>
      </c>
      <c r="L47">
        <f t="shared" si="9"/>
        <v>0.23001258149376644</v>
      </c>
      <c r="M47">
        <f t="shared" si="10"/>
        <v>0.25997941210110947</v>
      </c>
      <c r="N47">
        <f t="shared" si="11"/>
        <v>0.25002859430401464</v>
      </c>
      <c r="O47">
        <f t="shared" si="12"/>
        <v>0.25997941210110947</v>
      </c>
    </row>
    <row r="48" spans="1:15" x14ac:dyDescent="0.45">
      <c r="A48">
        <f t="shared" si="4"/>
        <v>46</v>
      </c>
      <c r="B48" s="4">
        <v>39083</v>
      </c>
      <c r="C48" s="8">
        <v>26259</v>
      </c>
      <c r="D48" s="8">
        <v>10419</v>
      </c>
      <c r="E48" s="16"/>
      <c r="F48" s="9"/>
      <c r="G48" s="8">
        <v>2709</v>
      </c>
      <c r="H48" s="8">
        <v>2396</v>
      </c>
      <c r="I48" s="8">
        <v>2396</v>
      </c>
      <c r="J48" s="8">
        <v>2918</v>
      </c>
      <c r="L48">
        <f t="shared" si="9"/>
        <v>0.26000575871004894</v>
      </c>
      <c r="M48">
        <f t="shared" si="10"/>
        <v>0.22996448795469815</v>
      </c>
      <c r="N48">
        <f t="shared" si="11"/>
        <v>0.22996448795469815</v>
      </c>
      <c r="O48">
        <f t="shared" si="12"/>
        <v>0.28006526538055476</v>
      </c>
    </row>
    <row r="49" spans="1:15" x14ac:dyDescent="0.45">
      <c r="A49">
        <f t="shared" si="4"/>
        <v>47</v>
      </c>
      <c r="B49" s="4">
        <v>39114</v>
      </c>
      <c r="C49" s="8">
        <v>23995</v>
      </c>
      <c r="D49" s="8">
        <v>8801</v>
      </c>
      <c r="E49" s="16"/>
      <c r="F49" s="9"/>
      <c r="G49" s="8">
        <v>2288</v>
      </c>
      <c r="H49" s="8">
        <v>2288</v>
      </c>
      <c r="I49" s="8">
        <v>2288</v>
      </c>
      <c r="J49" s="8">
        <v>1937</v>
      </c>
      <c r="L49">
        <f>G49/D49</f>
        <v>0.25997045790251105</v>
      </c>
      <c r="M49">
        <f>H49/D49</f>
        <v>0.25997045790251105</v>
      </c>
      <c r="N49">
        <f>I49/D49</f>
        <v>0.25997045790251105</v>
      </c>
      <c r="O49">
        <f>J49/D49</f>
        <v>0.22008862629246675</v>
      </c>
    </row>
    <row r="50" spans="1:15" x14ac:dyDescent="0.45">
      <c r="A50">
        <f t="shared" si="4"/>
        <v>48</v>
      </c>
      <c r="B50" s="4">
        <v>39142</v>
      </c>
      <c r="C50" s="8">
        <v>28421</v>
      </c>
      <c r="D50" s="8">
        <v>8631</v>
      </c>
      <c r="E50" s="16"/>
      <c r="F50" s="9"/>
      <c r="G50" s="8">
        <v>2330</v>
      </c>
      <c r="H50" s="8">
        <v>2158</v>
      </c>
      <c r="I50" s="8">
        <v>2071</v>
      </c>
      <c r="J50" s="8">
        <v>2072</v>
      </c>
      <c r="L50">
        <f t="shared" ref="L50:L61" si="13">G50/D50</f>
        <v>0.26995713127099991</v>
      </c>
      <c r="M50">
        <f t="shared" ref="M50:M61" si="14">H50/D50</f>
        <v>0.25002896535743252</v>
      </c>
      <c r="N50">
        <f t="shared" ref="N50:N61" si="15">I50/D50</f>
        <v>0.23994902097091877</v>
      </c>
      <c r="O50">
        <f t="shared" ref="O50:O61" si="16">J50/D50</f>
        <v>0.24006488240064883</v>
      </c>
    </row>
    <row r="51" spans="1:15" x14ac:dyDescent="0.45">
      <c r="A51">
        <f t="shared" si="4"/>
        <v>49</v>
      </c>
      <c r="B51" s="4">
        <v>39173</v>
      </c>
      <c r="C51" s="8">
        <v>22357</v>
      </c>
      <c r="D51" s="8">
        <v>9682</v>
      </c>
      <c r="E51" s="16"/>
      <c r="F51" s="9"/>
      <c r="G51" s="8">
        <v>2324</v>
      </c>
      <c r="H51" s="8">
        <v>2421</v>
      </c>
      <c r="I51" s="8">
        <v>2227</v>
      </c>
      <c r="J51" s="8">
        <v>2710</v>
      </c>
      <c r="L51">
        <f t="shared" si="13"/>
        <v>0.24003305102251601</v>
      </c>
      <c r="M51">
        <f t="shared" si="14"/>
        <v>0.25005164222268128</v>
      </c>
      <c r="N51">
        <f t="shared" si="15"/>
        <v>0.23001445982235075</v>
      </c>
      <c r="O51">
        <f t="shared" si="16"/>
        <v>0.27990084693245199</v>
      </c>
    </row>
    <row r="52" spans="1:15" x14ac:dyDescent="0.45">
      <c r="A52">
        <f t="shared" si="4"/>
        <v>50</v>
      </c>
      <c r="B52" s="4">
        <v>39203</v>
      </c>
      <c r="C52" s="8">
        <v>23488</v>
      </c>
      <c r="D52" s="8">
        <v>9052</v>
      </c>
      <c r="E52" s="16"/>
      <c r="F52" s="9"/>
      <c r="G52" s="8">
        <v>2172</v>
      </c>
      <c r="H52" s="8">
        <v>2444</v>
      </c>
      <c r="I52" s="8">
        <v>2172</v>
      </c>
      <c r="J52" s="8">
        <v>2264</v>
      </c>
      <c r="L52">
        <f t="shared" si="13"/>
        <v>0.23994697304463103</v>
      </c>
      <c r="M52">
        <f t="shared" si="14"/>
        <v>0.26999558108705257</v>
      </c>
      <c r="N52">
        <f t="shared" si="15"/>
        <v>0.23994697304463103</v>
      </c>
      <c r="O52">
        <f t="shared" si="16"/>
        <v>0.25011047282368537</v>
      </c>
    </row>
    <row r="53" spans="1:15" x14ac:dyDescent="0.45">
      <c r="A53">
        <f t="shared" si="4"/>
        <v>51</v>
      </c>
      <c r="B53" s="4">
        <v>39234</v>
      </c>
      <c r="C53" s="8">
        <v>29631</v>
      </c>
      <c r="D53" s="8">
        <v>11477</v>
      </c>
      <c r="E53" s="16"/>
      <c r="F53" s="9"/>
      <c r="G53" s="8">
        <v>2869</v>
      </c>
      <c r="H53" s="8">
        <v>3099</v>
      </c>
      <c r="I53" s="8">
        <v>2984</v>
      </c>
      <c r="J53" s="8">
        <v>2525</v>
      </c>
      <c r="L53">
        <f t="shared" si="13"/>
        <v>0.24997821730417358</v>
      </c>
      <c r="M53">
        <f t="shared" si="14"/>
        <v>0.27001829746449418</v>
      </c>
      <c r="N53">
        <f t="shared" si="15"/>
        <v>0.25999825738433391</v>
      </c>
      <c r="O53">
        <f t="shared" si="16"/>
        <v>0.22000522784699836</v>
      </c>
    </row>
    <row r="54" spans="1:15" x14ac:dyDescent="0.45">
      <c r="A54">
        <f t="shared" si="4"/>
        <v>52</v>
      </c>
      <c r="B54" s="4">
        <v>39264</v>
      </c>
      <c r="C54" s="8">
        <v>20594</v>
      </c>
      <c r="D54" s="8">
        <v>8242</v>
      </c>
      <c r="E54" s="16"/>
      <c r="F54" s="9"/>
      <c r="G54" s="8">
        <v>2225</v>
      </c>
      <c r="H54" s="8">
        <v>2225</v>
      </c>
      <c r="I54" s="8">
        <v>1978</v>
      </c>
      <c r="J54" s="8">
        <v>1814</v>
      </c>
      <c r="L54">
        <f t="shared" si="13"/>
        <v>0.26995874787672897</v>
      </c>
      <c r="M54">
        <f t="shared" si="14"/>
        <v>0.26995874787672897</v>
      </c>
      <c r="N54">
        <f t="shared" si="15"/>
        <v>0.23999029361805388</v>
      </c>
      <c r="O54">
        <f t="shared" si="16"/>
        <v>0.22009221062848824</v>
      </c>
    </row>
    <row r="55" spans="1:15" x14ac:dyDescent="0.45">
      <c r="A55">
        <f t="shared" si="4"/>
        <v>53</v>
      </c>
      <c r="B55" s="4">
        <v>39295</v>
      </c>
      <c r="C55" s="8">
        <v>20051</v>
      </c>
      <c r="D55" s="8">
        <v>7674</v>
      </c>
      <c r="E55" s="16"/>
      <c r="F55" s="9"/>
      <c r="G55" s="8">
        <v>1765</v>
      </c>
      <c r="H55" s="8">
        <v>1842</v>
      </c>
      <c r="I55" s="8">
        <v>1995</v>
      </c>
      <c r="J55" s="8">
        <v>2072</v>
      </c>
      <c r="L55">
        <f t="shared" si="13"/>
        <v>0.22999739379723744</v>
      </c>
      <c r="M55">
        <f t="shared" si="14"/>
        <v>0.24003127443315089</v>
      </c>
      <c r="N55">
        <f t="shared" si="15"/>
        <v>0.25996872556684908</v>
      </c>
      <c r="O55">
        <f t="shared" si="16"/>
        <v>0.27000260620276256</v>
      </c>
    </row>
    <row r="56" spans="1:15" x14ac:dyDescent="0.45">
      <c r="A56">
        <f t="shared" si="4"/>
        <v>54</v>
      </c>
      <c r="B56" s="4">
        <v>39326</v>
      </c>
      <c r="C56" s="8">
        <v>27466</v>
      </c>
      <c r="D56" s="8">
        <v>10339</v>
      </c>
      <c r="E56" s="16"/>
      <c r="F56" s="9"/>
      <c r="G56" s="8">
        <v>2792</v>
      </c>
      <c r="H56" s="8">
        <v>2378</v>
      </c>
      <c r="I56" s="8">
        <v>2585</v>
      </c>
      <c r="J56" s="8">
        <v>2584</v>
      </c>
      <c r="L56">
        <f t="shared" si="13"/>
        <v>0.2700454589418706</v>
      </c>
      <c r="M56">
        <f t="shared" si="14"/>
        <v>0.23000290163458748</v>
      </c>
      <c r="N56">
        <f t="shared" si="15"/>
        <v>0.25002418028822904</v>
      </c>
      <c r="O56">
        <f t="shared" si="16"/>
        <v>0.24992745913531289</v>
      </c>
    </row>
    <row r="57" spans="1:15" x14ac:dyDescent="0.45">
      <c r="A57">
        <f t="shared" si="4"/>
        <v>55</v>
      </c>
      <c r="B57" s="4">
        <v>39356</v>
      </c>
      <c r="C57" s="8">
        <v>34778</v>
      </c>
      <c r="D57" s="8">
        <v>13919</v>
      </c>
      <c r="E57" s="16"/>
      <c r="F57" s="9"/>
      <c r="G57" s="8">
        <v>3201</v>
      </c>
      <c r="H57" s="8">
        <v>3619</v>
      </c>
      <c r="I57" s="8">
        <v>3201</v>
      </c>
      <c r="J57" s="8">
        <v>3898</v>
      </c>
      <c r="L57">
        <f t="shared" si="13"/>
        <v>0.22997341763057691</v>
      </c>
      <c r="M57">
        <f t="shared" si="14"/>
        <v>0.26000431065450103</v>
      </c>
      <c r="N57">
        <f t="shared" si="15"/>
        <v>0.22997341763057691</v>
      </c>
      <c r="O57">
        <f t="shared" si="16"/>
        <v>0.28004885408434516</v>
      </c>
    </row>
    <row r="58" spans="1:15" x14ac:dyDescent="0.45">
      <c r="A58">
        <f t="shared" si="4"/>
        <v>56</v>
      </c>
      <c r="B58" s="4">
        <v>39387</v>
      </c>
      <c r="C58" s="8">
        <v>25839</v>
      </c>
      <c r="D58" s="8">
        <v>10531</v>
      </c>
      <c r="E58" s="16"/>
      <c r="F58" s="9"/>
      <c r="G58" s="8">
        <v>2527</v>
      </c>
      <c r="H58" s="8">
        <v>2738</v>
      </c>
      <c r="I58" s="8">
        <v>2527</v>
      </c>
      <c r="J58" s="8">
        <v>2739</v>
      </c>
      <c r="L58">
        <f t="shared" si="13"/>
        <v>0.23995821859272623</v>
      </c>
      <c r="M58">
        <f t="shared" si="14"/>
        <v>0.25999430253537176</v>
      </c>
      <c r="N58">
        <f t="shared" si="15"/>
        <v>0.23995821859272623</v>
      </c>
      <c r="O58">
        <f t="shared" si="16"/>
        <v>0.26008926027917578</v>
      </c>
    </row>
    <row r="59" spans="1:15" x14ac:dyDescent="0.45">
      <c r="A59">
        <f t="shared" si="4"/>
        <v>57</v>
      </c>
      <c r="B59" s="4">
        <v>39417</v>
      </c>
      <c r="C59" s="8">
        <v>23053</v>
      </c>
      <c r="D59" s="8">
        <v>8435</v>
      </c>
      <c r="E59" s="16"/>
      <c r="F59" s="9"/>
      <c r="G59" s="8">
        <v>2109</v>
      </c>
      <c r="H59" s="8">
        <v>2109</v>
      </c>
      <c r="I59" s="8">
        <v>2193</v>
      </c>
      <c r="J59" s="8">
        <v>2024</v>
      </c>
      <c r="L59">
        <f t="shared" si="13"/>
        <v>0.25002963841138115</v>
      </c>
      <c r="M59">
        <f t="shared" si="14"/>
        <v>0.25002963841138115</v>
      </c>
      <c r="N59">
        <f t="shared" si="15"/>
        <v>0.25998814463544756</v>
      </c>
      <c r="O59">
        <f t="shared" si="16"/>
        <v>0.23995257854179017</v>
      </c>
    </row>
    <row r="60" spans="1:15" x14ac:dyDescent="0.45">
      <c r="A60">
        <f t="shared" si="4"/>
        <v>58</v>
      </c>
      <c r="B60" s="4">
        <v>39448</v>
      </c>
      <c r="C60" s="8">
        <v>23548</v>
      </c>
      <c r="D60" s="8">
        <v>9750</v>
      </c>
      <c r="E60" s="16"/>
      <c r="F60" s="9"/>
      <c r="G60" s="8">
        <v>2535</v>
      </c>
      <c r="H60" s="8">
        <v>2438</v>
      </c>
      <c r="I60" s="8">
        <v>2340</v>
      </c>
      <c r="J60" s="8">
        <v>2437</v>
      </c>
      <c r="L60">
        <f t="shared" si="13"/>
        <v>0.26</v>
      </c>
      <c r="M60">
        <f t="shared" si="14"/>
        <v>0.25005128205128208</v>
      </c>
      <c r="N60">
        <f t="shared" si="15"/>
        <v>0.24</v>
      </c>
      <c r="O60">
        <f t="shared" si="16"/>
        <v>0.24994871794871795</v>
      </c>
    </row>
    <row r="61" spans="1:15" x14ac:dyDescent="0.45">
      <c r="A61">
        <f t="shared" si="4"/>
        <v>59</v>
      </c>
      <c r="B61" s="4">
        <v>39479</v>
      </c>
      <c r="C61" s="8">
        <v>22619</v>
      </c>
      <c r="D61" s="8">
        <v>8477</v>
      </c>
      <c r="E61" s="16"/>
      <c r="F61" s="9"/>
      <c r="G61" s="8">
        <v>2204</v>
      </c>
      <c r="H61" s="8">
        <v>1950</v>
      </c>
      <c r="I61" s="8">
        <v>2204</v>
      </c>
      <c r="J61" s="8">
        <v>2119</v>
      </c>
      <c r="L61">
        <f t="shared" si="13"/>
        <v>0.25999764067476699</v>
      </c>
      <c r="M61">
        <f t="shared" si="14"/>
        <v>0.23003421021587825</v>
      </c>
      <c r="N61">
        <f t="shared" si="15"/>
        <v>0.25999764067476699</v>
      </c>
      <c r="O61">
        <f t="shared" si="16"/>
        <v>0.24997050843458771</v>
      </c>
    </row>
    <row r="62" spans="1:15" x14ac:dyDescent="0.45">
      <c r="A62">
        <f t="shared" si="4"/>
        <v>60</v>
      </c>
      <c r="B62" s="4">
        <v>39508</v>
      </c>
      <c r="C62" s="8">
        <v>28817</v>
      </c>
      <c r="D62" s="8">
        <v>9814</v>
      </c>
      <c r="E62" s="16"/>
      <c r="F62" s="9"/>
      <c r="G62" s="8">
        <v>2552</v>
      </c>
      <c r="H62" s="8">
        <v>2454</v>
      </c>
      <c r="I62" s="8">
        <v>2650</v>
      </c>
      <c r="J62" s="8">
        <v>2158</v>
      </c>
      <c r="L62">
        <f>G62/D62</f>
        <v>0.26003668229060528</v>
      </c>
      <c r="M62">
        <f>H62/D62</f>
        <v>0.25005094762584062</v>
      </c>
      <c r="N62">
        <f>I62/D62</f>
        <v>0.27002241695536988</v>
      </c>
      <c r="O62">
        <f>J62/D62</f>
        <v>0.21988995312818424</v>
      </c>
    </row>
    <row r="63" spans="1:15" x14ac:dyDescent="0.45">
      <c r="A63">
        <f t="shared" si="4"/>
        <v>61</v>
      </c>
      <c r="B63" s="4">
        <v>39539</v>
      </c>
      <c r="C63" s="8">
        <v>24644</v>
      </c>
      <c r="D63" s="8">
        <v>10684</v>
      </c>
      <c r="E63" s="16"/>
      <c r="F63" s="9"/>
      <c r="G63" s="8">
        <v>2671</v>
      </c>
      <c r="H63" s="8">
        <v>2778</v>
      </c>
      <c r="I63" s="8">
        <v>2671</v>
      </c>
      <c r="J63" s="8">
        <v>2564</v>
      </c>
      <c r="L63">
        <f t="shared" ref="L63:L76" si="17">G63/D63</f>
        <v>0.25</v>
      </c>
      <c r="M63">
        <f t="shared" ref="M63:M76" si="18">H63/D63</f>
        <v>0.26001497566454512</v>
      </c>
      <c r="N63">
        <f t="shared" ref="N63:N76" si="19">I63/D63</f>
        <v>0.25</v>
      </c>
      <c r="O63">
        <f t="shared" ref="O63:O76" si="20">J63/D63</f>
        <v>0.23998502433545488</v>
      </c>
    </row>
    <row r="64" spans="1:15" x14ac:dyDescent="0.45">
      <c r="A64">
        <f t="shared" si="4"/>
        <v>62</v>
      </c>
      <c r="B64" s="4">
        <v>39569</v>
      </c>
      <c r="C64" s="8">
        <v>27949</v>
      </c>
      <c r="D64" s="8">
        <v>11693</v>
      </c>
      <c r="E64" s="16"/>
      <c r="F64" s="9"/>
      <c r="G64" s="8">
        <v>2923</v>
      </c>
      <c r="H64" s="8">
        <v>3157</v>
      </c>
      <c r="I64" s="8">
        <v>3040</v>
      </c>
      <c r="J64" s="8">
        <v>2573</v>
      </c>
      <c r="L64">
        <f t="shared" si="17"/>
        <v>0.24997861968699223</v>
      </c>
      <c r="M64">
        <f t="shared" si="18"/>
        <v>0.2699905926622766</v>
      </c>
      <c r="N64">
        <f t="shared" si="19"/>
        <v>0.25998460617463437</v>
      </c>
      <c r="O64">
        <f t="shared" si="20"/>
        <v>0.22004618147609681</v>
      </c>
    </row>
    <row r="65" spans="1:15" x14ac:dyDescent="0.45">
      <c r="A65">
        <f t="shared" si="4"/>
        <v>63</v>
      </c>
      <c r="B65" s="4">
        <v>39600</v>
      </c>
      <c r="C65" s="8">
        <v>32737</v>
      </c>
      <c r="D65" s="8">
        <v>14439</v>
      </c>
      <c r="E65" s="16"/>
      <c r="F65" s="9"/>
      <c r="G65" s="8">
        <v>3465</v>
      </c>
      <c r="H65" s="8">
        <v>3610</v>
      </c>
      <c r="I65" s="8">
        <v>3899</v>
      </c>
      <c r="J65" s="8">
        <v>3465</v>
      </c>
      <c r="L65">
        <f t="shared" si="17"/>
        <v>0.23997506752545189</v>
      </c>
      <c r="M65">
        <f t="shared" si="18"/>
        <v>0.2500173142184362</v>
      </c>
      <c r="N65">
        <f t="shared" si="19"/>
        <v>0.27003255073066001</v>
      </c>
      <c r="O65">
        <f t="shared" si="20"/>
        <v>0.23997506752545189</v>
      </c>
    </row>
    <row r="66" spans="1:15" x14ac:dyDescent="0.45">
      <c r="A66">
        <f t="shared" si="4"/>
        <v>64</v>
      </c>
      <c r="B66" s="4">
        <v>39630</v>
      </c>
      <c r="C66" s="8">
        <v>21654</v>
      </c>
      <c r="D66" s="8">
        <v>9081</v>
      </c>
      <c r="E66" s="16"/>
      <c r="F66" s="9"/>
      <c r="G66" s="8">
        <v>2089</v>
      </c>
      <c r="H66" s="8">
        <v>2089</v>
      </c>
      <c r="I66" s="8">
        <v>2089</v>
      </c>
      <c r="J66" s="8">
        <v>2814</v>
      </c>
      <c r="L66">
        <f t="shared" si="17"/>
        <v>0.23004074441140843</v>
      </c>
      <c r="M66">
        <f t="shared" si="18"/>
        <v>0.23004074441140843</v>
      </c>
      <c r="N66">
        <f t="shared" si="19"/>
        <v>0.23004074441140843</v>
      </c>
      <c r="O66">
        <f t="shared" si="20"/>
        <v>0.30987776676577472</v>
      </c>
    </row>
    <row r="67" spans="1:15" x14ac:dyDescent="0.45">
      <c r="A67">
        <f t="shared" si="4"/>
        <v>65</v>
      </c>
      <c r="B67" s="4">
        <v>39661</v>
      </c>
      <c r="C67" s="8">
        <v>22718</v>
      </c>
      <c r="D67" s="8">
        <v>9781</v>
      </c>
      <c r="E67" s="16"/>
      <c r="F67" s="9"/>
      <c r="G67" s="8">
        <v>2250</v>
      </c>
      <c r="H67" s="8">
        <v>2445</v>
      </c>
      <c r="I67" s="8">
        <v>2641</v>
      </c>
      <c r="J67" s="8">
        <v>2445</v>
      </c>
      <c r="L67">
        <f t="shared" si="17"/>
        <v>0.23003782844289949</v>
      </c>
      <c r="M67">
        <f t="shared" si="18"/>
        <v>0.24997444024128412</v>
      </c>
      <c r="N67">
        <f t="shared" si="19"/>
        <v>0.27001329107453226</v>
      </c>
      <c r="O67">
        <f t="shared" si="20"/>
        <v>0.24997444024128412</v>
      </c>
    </row>
    <row r="68" spans="1:15" x14ac:dyDescent="0.45">
      <c r="A68">
        <f t="shared" si="4"/>
        <v>66</v>
      </c>
      <c r="B68" s="4">
        <v>39692</v>
      </c>
      <c r="C68" s="8">
        <v>28855</v>
      </c>
      <c r="D68" s="8">
        <v>10307</v>
      </c>
      <c r="E68" s="16"/>
      <c r="F68" s="9"/>
      <c r="G68" s="8">
        <v>2783</v>
      </c>
      <c r="H68" s="8">
        <v>2577</v>
      </c>
      <c r="I68" s="8">
        <v>2680</v>
      </c>
      <c r="J68" s="8">
        <v>2267</v>
      </c>
      <c r="L68">
        <f t="shared" si="17"/>
        <v>0.27001067235859127</v>
      </c>
      <c r="M68">
        <f t="shared" si="18"/>
        <v>0.25002425536043466</v>
      </c>
      <c r="N68">
        <f t="shared" si="19"/>
        <v>0.26001746385951297</v>
      </c>
      <c r="O68">
        <f t="shared" si="20"/>
        <v>0.21994760842146113</v>
      </c>
    </row>
    <row r="69" spans="1:15" x14ac:dyDescent="0.45">
      <c r="A69">
        <f t="shared" ref="A69:A110" si="21">+A68+1</f>
        <v>67</v>
      </c>
      <c r="B69" s="4">
        <v>39722</v>
      </c>
      <c r="C69" s="8">
        <v>33205</v>
      </c>
      <c r="D69" s="8">
        <v>14800</v>
      </c>
      <c r="E69" s="16"/>
      <c r="F69" s="9"/>
      <c r="G69" s="8">
        <v>3552</v>
      </c>
      <c r="H69" s="8">
        <v>3996</v>
      </c>
      <c r="I69" s="8">
        <v>3552</v>
      </c>
      <c r="J69" s="8">
        <v>3700</v>
      </c>
      <c r="L69">
        <f t="shared" si="17"/>
        <v>0.24</v>
      </c>
      <c r="M69">
        <f t="shared" si="18"/>
        <v>0.27</v>
      </c>
      <c r="N69">
        <f t="shared" si="19"/>
        <v>0.24</v>
      </c>
      <c r="O69">
        <f t="shared" si="20"/>
        <v>0.25</v>
      </c>
    </row>
    <row r="70" spans="1:15" x14ac:dyDescent="0.45">
      <c r="A70">
        <f t="shared" si="21"/>
        <v>68</v>
      </c>
      <c r="B70" s="4">
        <v>39753</v>
      </c>
      <c r="C70" s="8">
        <v>20983</v>
      </c>
      <c r="D70" s="8">
        <v>7960</v>
      </c>
      <c r="E70" s="16"/>
      <c r="F70" s="9"/>
      <c r="G70" s="8">
        <v>1831</v>
      </c>
      <c r="H70" s="8">
        <v>2070</v>
      </c>
      <c r="I70" s="8">
        <v>2149</v>
      </c>
      <c r="J70" s="8">
        <v>1910</v>
      </c>
      <c r="L70">
        <f t="shared" si="17"/>
        <v>0.2300251256281407</v>
      </c>
      <c r="M70">
        <f t="shared" si="18"/>
        <v>0.2600502512562814</v>
      </c>
      <c r="N70">
        <f t="shared" si="19"/>
        <v>0.2699748743718593</v>
      </c>
      <c r="O70">
        <f t="shared" si="20"/>
        <v>0.2399497487437186</v>
      </c>
    </row>
    <row r="71" spans="1:15" x14ac:dyDescent="0.45">
      <c r="A71">
        <f t="shared" si="21"/>
        <v>69</v>
      </c>
      <c r="B71" s="4">
        <v>39783</v>
      </c>
      <c r="C71" s="8">
        <v>17751</v>
      </c>
      <c r="D71" s="8">
        <v>6858</v>
      </c>
      <c r="E71" s="16"/>
      <c r="F71" s="9"/>
      <c r="G71" s="8">
        <v>1783</v>
      </c>
      <c r="H71" s="8">
        <v>1783</v>
      </c>
      <c r="I71" s="8">
        <v>1852</v>
      </c>
      <c r="J71" s="8">
        <v>1440</v>
      </c>
      <c r="L71">
        <f t="shared" si="17"/>
        <v>0.25998833479148442</v>
      </c>
      <c r="M71">
        <f t="shared" si="18"/>
        <v>0.25998833479148442</v>
      </c>
      <c r="N71">
        <f t="shared" si="19"/>
        <v>0.27004957713619132</v>
      </c>
      <c r="O71">
        <f t="shared" si="20"/>
        <v>0.20997375328083989</v>
      </c>
    </row>
    <row r="72" spans="1:15" x14ac:dyDescent="0.45">
      <c r="A72">
        <f t="shared" si="21"/>
        <v>70</v>
      </c>
      <c r="B72" s="4">
        <v>39814</v>
      </c>
      <c r="C72" s="8">
        <v>22114</v>
      </c>
      <c r="D72" s="8">
        <v>9438</v>
      </c>
      <c r="E72" s="16"/>
      <c r="F72" s="9"/>
      <c r="G72" s="8">
        <v>2360</v>
      </c>
      <c r="H72" s="8">
        <v>2171</v>
      </c>
      <c r="I72" s="8">
        <v>2454</v>
      </c>
      <c r="J72" s="8">
        <v>2453</v>
      </c>
      <c r="L72">
        <f t="shared" si="17"/>
        <v>0.25005297732570458</v>
      </c>
      <c r="M72">
        <f t="shared" si="18"/>
        <v>0.23002754820936638</v>
      </c>
      <c r="N72">
        <f t="shared" si="19"/>
        <v>0.2600127145581691</v>
      </c>
      <c r="O72">
        <f t="shared" si="20"/>
        <v>0.25990675990675993</v>
      </c>
    </row>
    <row r="73" spans="1:15" x14ac:dyDescent="0.45">
      <c r="A73">
        <f t="shared" si="21"/>
        <v>71</v>
      </c>
      <c r="B73" s="4">
        <v>39845</v>
      </c>
      <c r="C73" s="8">
        <v>20025</v>
      </c>
      <c r="D73" s="8">
        <v>8487</v>
      </c>
      <c r="E73" s="16"/>
      <c r="F73" s="9"/>
      <c r="G73" s="8">
        <v>2037</v>
      </c>
      <c r="H73" s="8">
        <v>2037</v>
      </c>
      <c r="I73" s="8">
        <v>2037</v>
      </c>
      <c r="J73" s="8">
        <v>2376</v>
      </c>
      <c r="L73">
        <f t="shared" si="17"/>
        <v>0.24001413927182749</v>
      </c>
      <c r="M73">
        <f t="shared" si="18"/>
        <v>0.24001413927182749</v>
      </c>
      <c r="N73">
        <f t="shared" si="19"/>
        <v>0.24001413927182749</v>
      </c>
      <c r="O73">
        <f t="shared" si="20"/>
        <v>0.27995758218451749</v>
      </c>
    </row>
    <row r="74" spans="1:15" x14ac:dyDescent="0.45">
      <c r="A74">
        <f t="shared" si="21"/>
        <v>72</v>
      </c>
      <c r="B74" s="4">
        <v>39873</v>
      </c>
      <c r="C74" s="8">
        <v>31286</v>
      </c>
      <c r="D74" s="8">
        <v>10609</v>
      </c>
      <c r="E74" s="16"/>
      <c r="F74" s="9"/>
      <c r="G74" s="8">
        <v>2546</v>
      </c>
      <c r="H74" s="8">
        <v>2546</v>
      </c>
      <c r="I74" s="8">
        <v>2864</v>
      </c>
      <c r="J74" s="8">
        <v>2653</v>
      </c>
      <c r="L74">
        <f t="shared" si="17"/>
        <v>0.23998491846545386</v>
      </c>
      <c r="M74">
        <f t="shared" si="18"/>
        <v>0.23998491846545386</v>
      </c>
      <c r="N74">
        <f t="shared" si="19"/>
        <v>0.26995946837590723</v>
      </c>
      <c r="O74">
        <f t="shared" si="20"/>
        <v>0.25007069469318505</v>
      </c>
    </row>
    <row r="75" spans="1:15" x14ac:dyDescent="0.45">
      <c r="A75">
        <f t="shared" si="21"/>
        <v>73</v>
      </c>
      <c r="B75" s="4">
        <v>39904</v>
      </c>
      <c r="C75" s="8">
        <v>27039</v>
      </c>
      <c r="D75" s="8">
        <v>11282</v>
      </c>
      <c r="E75" s="16"/>
      <c r="F75" s="9"/>
      <c r="G75" s="8">
        <v>2821</v>
      </c>
      <c r="H75" s="8">
        <v>2821</v>
      </c>
      <c r="I75" s="8">
        <v>2821</v>
      </c>
      <c r="J75" s="8">
        <v>2819</v>
      </c>
      <c r="L75">
        <f t="shared" si="17"/>
        <v>0.25004431838326535</v>
      </c>
      <c r="M75">
        <f t="shared" si="18"/>
        <v>0.25004431838326535</v>
      </c>
      <c r="N75">
        <f t="shared" si="19"/>
        <v>0.25004431838326535</v>
      </c>
      <c r="O75">
        <f t="shared" si="20"/>
        <v>0.24986704485020386</v>
      </c>
    </row>
    <row r="76" spans="1:15" x14ac:dyDescent="0.45">
      <c r="A76">
        <f t="shared" si="21"/>
        <v>74</v>
      </c>
      <c r="B76" s="4">
        <v>39934</v>
      </c>
      <c r="C76" s="8">
        <v>31113</v>
      </c>
      <c r="D76" s="8">
        <v>12870</v>
      </c>
      <c r="E76" s="16"/>
      <c r="F76" s="9"/>
      <c r="G76" s="8">
        <v>3218</v>
      </c>
      <c r="H76" s="8">
        <v>3218</v>
      </c>
      <c r="I76" s="8">
        <v>3475</v>
      </c>
      <c r="J76" s="8">
        <v>2959</v>
      </c>
      <c r="L76">
        <f t="shared" si="17"/>
        <v>0.25003885003885001</v>
      </c>
      <c r="M76">
        <f t="shared" si="18"/>
        <v>0.25003885003885001</v>
      </c>
      <c r="N76">
        <f t="shared" si="19"/>
        <v>0.27000777000776999</v>
      </c>
      <c r="O76">
        <f t="shared" si="20"/>
        <v>0.2299145299145299</v>
      </c>
    </row>
    <row r="77" spans="1:15" x14ac:dyDescent="0.45">
      <c r="A77">
        <f t="shared" si="21"/>
        <v>75</v>
      </c>
      <c r="B77" s="4">
        <v>39965</v>
      </c>
      <c r="C77" s="8">
        <v>39396</v>
      </c>
      <c r="D77" s="8">
        <v>17811</v>
      </c>
      <c r="E77" s="16"/>
      <c r="F77" s="9"/>
      <c r="G77" s="8">
        <v>4453</v>
      </c>
      <c r="H77" s="8">
        <v>4097</v>
      </c>
      <c r="I77" s="8">
        <v>4453</v>
      </c>
      <c r="J77" s="8">
        <v>4808</v>
      </c>
      <c r="L77">
        <f>G77/D77</f>
        <v>0.25001403626972096</v>
      </c>
      <c r="M77">
        <f>H77/D77</f>
        <v>0.23002638818707541</v>
      </c>
      <c r="N77">
        <f>I77/D77</f>
        <v>0.25001403626972096</v>
      </c>
      <c r="O77">
        <f>J77/D77</f>
        <v>0.26994553927348269</v>
      </c>
    </row>
    <row r="78" spans="1:15" x14ac:dyDescent="0.45">
      <c r="A78">
        <f t="shared" si="21"/>
        <v>76</v>
      </c>
      <c r="B78" s="4">
        <v>39995</v>
      </c>
      <c r="C78" s="8">
        <v>27219</v>
      </c>
      <c r="D78" s="8">
        <v>12128</v>
      </c>
      <c r="E78" s="16"/>
      <c r="F78" s="9"/>
      <c r="G78" s="8">
        <v>2789</v>
      </c>
      <c r="H78" s="8">
        <v>3032</v>
      </c>
      <c r="I78" s="8">
        <v>3153</v>
      </c>
      <c r="J78" s="8">
        <v>3154</v>
      </c>
      <c r="L78">
        <f t="shared" ref="L78:L90" si="22">G78/D78</f>
        <v>0.22996372031662268</v>
      </c>
      <c r="M78">
        <f t="shared" ref="M78:M90" si="23">H78/D78</f>
        <v>0.25</v>
      </c>
      <c r="N78">
        <f t="shared" ref="N78:N90" si="24">I78/D78</f>
        <v>0.25997691292875991</v>
      </c>
      <c r="O78">
        <f t="shared" ref="O78:O90" si="25">J78/D78</f>
        <v>0.26005936675461744</v>
      </c>
    </row>
    <row r="79" spans="1:15" x14ac:dyDescent="0.45">
      <c r="A79">
        <f t="shared" si="21"/>
        <v>77</v>
      </c>
      <c r="B79" s="4">
        <v>40026</v>
      </c>
      <c r="C79" s="8">
        <v>24434</v>
      </c>
      <c r="D79" s="8">
        <v>10161</v>
      </c>
      <c r="E79" s="16"/>
      <c r="F79" s="9"/>
      <c r="G79" s="8">
        <v>2439</v>
      </c>
      <c r="H79" s="8">
        <v>2540</v>
      </c>
      <c r="I79" s="8">
        <v>2743</v>
      </c>
      <c r="J79" s="8">
        <v>2439</v>
      </c>
      <c r="L79">
        <f t="shared" si="22"/>
        <v>0.24003542958370239</v>
      </c>
      <c r="M79">
        <f t="shared" si="23"/>
        <v>0.24997539612242889</v>
      </c>
      <c r="N79">
        <f t="shared" si="24"/>
        <v>0.26995374471016631</v>
      </c>
      <c r="O79">
        <f t="shared" si="25"/>
        <v>0.24003542958370239</v>
      </c>
    </row>
    <row r="80" spans="1:15" x14ac:dyDescent="0.45">
      <c r="A80">
        <f t="shared" si="21"/>
        <v>78</v>
      </c>
      <c r="B80" s="4">
        <v>40057</v>
      </c>
      <c r="C80" s="8">
        <v>41338</v>
      </c>
      <c r="D80" s="8">
        <v>16359</v>
      </c>
      <c r="E80" s="16"/>
      <c r="F80" s="9"/>
      <c r="G80" s="8">
        <v>4253</v>
      </c>
      <c r="H80" s="8">
        <v>3763</v>
      </c>
      <c r="I80" s="8">
        <v>4417</v>
      </c>
      <c r="J80" s="8">
        <v>3926</v>
      </c>
      <c r="L80">
        <f t="shared" si="22"/>
        <v>0.25997921633351673</v>
      </c>
      <c r="M80">
        <f t="shared" si="23"/>
        <v>0.23002628522525828</v>
      </c>
      <c r="N80">
        <f t="shared" si="24"/>
        <v>0.27000427899015833</v>
      </c>
      <c r="O80">
        <f t="shared" si="25"/>
        <v>0.23999021945106669</v>
      </c>
    </row>
    <row r="81" spans="1:15" x14ac:dyDescent="0.45">
      <c r="A81">
        <f t="shared" si="21"/>
        <v>79</v>
      </c>
      <c r="B81" s="4">
        <v>40087</v>
      </c>
      <c r="C81" s="8">
        <v>43171</v>
      </c>
      <c r="D81" s="8">
        <v>17796</v>
      </c>
      <c r="E81" s="16"/>
      <c r="F81" s="9"/>
      <c r="G81" s="8">
        <v>4271</v>
      </c>
      <c r="H81" s="8">
        <v>4271</v>
      </c>
      <c r="I81" s="8">
        <v>4627</v>
      </c>
      <c r="J81" s="8">
        <v>4627</v>
      </c>
      <c r="L81">
        <f t="shared" si="22"/>
        <v>0.23999775230388851</v>
      </c>
      <c r="M81">
        <f t="shared" si="23"/>
        <v>0.23999775230388851</v>
      </c>
      <c r="N81">
        <f t="shared" si="24"/>
        <v>0.26000224769611147</v>
      </c>
      <c r="O81">
        <f t="shared" si="25"/>
        <v>0.26000224769611147</v>
      </c>
    </row>
    <row r="82" spans="1:15" x14ac:dyDescent="0.45">
      <c r="A82">
        <f t="shared" si="21"/>
        <v>80</v>
      </c>
      <c r="B82" s="4">
        <v>40118</v>
      </c>
      <c r="C82" s="8">
        <v>27743</v>
      </c>
      <c r="D82" s="8">
        <v>11604</v>
      </c>
      <c r="E82" s="16"/>
      <c r="F82" s="9"/>
      <c r="G82" s="8">
        <v>2901</v>
      </c>
      <c r="H82" s="8">
        <v>2901</v>
      </c>
      <c r="I82" s="8">
        <v>2669</v>
      </c>
      <c r="J82" s="8">
        <v>3133</v>
      </c>
      <c r="L82">
        <f t="shared" si="22"/>
        <v>0.25</v>
      </c>
      <c r="M82">
        <f t="shared" si="23"/>
        <v>0.25</v>
      </c>
      <c r="N82">
        <f t="shared" si="24"/>
        <v>0.2300068941744226</v>
      </c>
      <c r="O82">
        <f t="shared" si="25"/>
        <v>0.2699931058255774</v>
      </c>
    </row>
    <row r="83" spans="1:15" x14ac:dyDescent="0.45">
      <c r="A83">
        <f t="shared" si="21"/>
        <v>81</v>
      </c>
      <c r="B83" s="4">
        <v>40148</v>
      </c>
      <c r="C83" s="8">
        <v>27424</v>
      </c>
      <c r="D83" s="8">
        <v>11517</v>
      </c>
      <c r="E83" s="16"/>
      <c r="F83" s="9"/>
      <c r="G83" s="8">
        <v>2994</v>
      </c>
      <c r="H83" s="8">
        <v>3110</v>
      </c>
      <c r="I83" s="8">
        <v>2649</v>
      </c>
      <c r="J83" s="8">
        <v>2764</v>
      </c>
      <c r="L83">
        <f t="shared" si="22"/>
        <v>0.25996353216983592</v>
      </c>
      <c r="M83">
        <f t="shared" si="23"/>
        <v>0.27003559954849354</v>
      </c>
      <c r="N83">
        <f t="shared" si="24"/>
        <v>0.23000781453503516</v>
      </c>
      <c r="O83">
        <f t="shared" si="25"/>
        <v>0.2399930537466354</v>
      </c>
    </row>
    <row r="84" spans="1:15" x14ac:dyDescent="0.45">
      <c r="A84">
        <f t="shared" si="21"/>
        <v>82</v>
      </c>
      <c r="B84" s="4">
        <v>40179</v>
      </c>
      <c r="C84" s="8">
        <v>35941</v>
      </c>
      <c r="D84" s="8">
        <v>15925</v>
      </c>
      <c r="E84" s="16"/>
      <c r="F84" s="9"/>
      <c r="G84" s="8">
        <v>4300</v>
      </c>
      <c r="H84" s="8">
        <v>3981</v>
      </c>
      <c r="I84" s="8">
        <v>3822</v>
      </c>
      <c r="J84" s="8">
        <v>3822</v>
      </c>
      <c r="L84">
        <f t="shared" si="22"/>
        <v>0.27001569858712715</v>
      </c>
      <c r="M84">
        <f t="shared" si="23"/>
        <v>0.24998430141287284</v>
      </c>
      <c r="N84">
        <f t="shared" si="24"/>
        <v>0.24</v>
      </c>
      <c r="O84">
        <f t="shared" si="25"/>
        <v>0.24</v>
      </c>
    </row>
    <row r="85" spans="1:15" x14ac:dyDescent="0.45">
      <c r="A85">
        <f t="shared" si="21"/>
        <v>83</v>
      </c>
      <c r="B85" s="4">
        <v>40210</v>
      </c>
      <c r="C85" s="8">
        <v>32140</v>
      </c>
      <c r="D85" s="8">
        <v>13532</v>
      </c>
      <c r="E85" s="16"/>
      <c r="F85" s="9"/>
      <c r="G85" s="8">
        <v>3248</v>
      </c>
      <c r="H85" s="8">
        <v>3112</v>
      </c>
      <c r="I85" s="8">
        <v>3654</v>
      </c>
      <c r="J85" s="8">
        <v>3518</v>
      </c>
      <c r="L85">
        <f t="shared" si="22"/>
        <v>0.24002364765001477</v>
      </c>
      <c r="M85">
        <f t="shared" si="23"/>
        <v>0.22997339639373338</v>
      </c>
      <c r="N85">
        <f t="shared" si="24"/>
        <v>0.27002660360626662</v>
      </c>
      <c r="O85">
        <f t="shared" si="25"/>
        <v>0.25997635234998523</v>
      </c>
    </row>
    <row r="86" spans="1:15" x14ac:dyDescent="0.45">
      <c r="A86">
        <f t="shared" si="21"/>
        <v>84</v>
      </c>
      <c r="B86" s="4">
        <v>40238</v>
      </c>
      <c r="C86" s="8">
        <v>43245</v>
      </c>
      <c r="D86" s="8">
        <v>14648</v>
      </c>
      <c r="E86" s="16"/>
      <c r="F86" s="9"/>
      <c r="G86" s="8">
        <v>3955</v>
      </c>
      <c r="H86" s="8">
        <v>3662</v>
      </c>
      <c r="I86" s="8">
        <v>3516</v>
      </c>
      <c r="J86" s="8">
        <v>3515</v>
      </c>
      <c r="L86">
        <f t="shared" si="22"/>
        <v>0.27000273074822501</v>
      </c>
      <c r="M86">
        <f t="shared" si="23"/>
        <v>0.25</v>
      </c>
      <c r="N86">
        <f t="shared" si="24"/>
        <v>0.24003276897870016</v>
      </c>
      <c r="O86">
        <f t="shared" si="25"/>
        <v>0.23996450027307481</v>
      </c>
    </row>
    <row r="87" spans="1:15" x14ac:dyDescent="0.45">
      <c r="A87">
        <f t="shared" si="21"/>
        <v>85</v>
      </c>
      <c r="B87" s="4">
        <v>40269</v>
      </c>
      <c r="C87" s="8">
        <v>38301</v>
      </c>
      <c r="D87" s="8">
        <v>15697</v>
      </c>
      <c r="E87" s="16"/>
      <c r="F87" s="9"/>
      <c r="G87" s="8">
        <v>3610</v>
      </c>
      <c r="H87" s="8">
        <v>3610</v>
      </c>
      <c r="I87" s="8">
        <v>3924</v>
      </c>
      <c r="J87" s="8">
        <v>4553</v>
      </c>
      <c r="L87">
        <f t="shared" si="22"/>
        <v>0.22998025100337643</v>
      </c>
      <c r="M87">
        <f t="shared" si="23"/>
        <v>0.22998025100337643</v>
      </c>
      <c r="N87">
        <f t="shared" si="24"/>
        <v>0.24998407338981971</v>
      </c>
      <c r="O87">
        <f t="shared" si="25"/>
        <v>0.29005542460342743</v>
      </c>
    </row>
    <row r="88" spans="1:15" x14ac:dyDescent="0.45">
      <c r="A88">
        <f t="shared" si="21"/>
        <v>86</v>
      </c>
      <c r="B88" s="4">
        <v>40299</v>
      </c>
      <c r="C88" s="8">
        <v>40442</v>
      </c>
      <c r="D88" s="8">
        <v>16653</v>
      </c>
      <c r="E88" s="16"/>
      <c r="F88" s="9"/>
      <c r="G88" s="8">
        <v>4330</v>
      </c>
      <c r="H88" s="8">
        <v>4163</v>
      </c>
      <c r="I88" s="8">
        <v>4496</v>
      </c>
      <c r="J88" s="8">
        <v>3664</v>
      </c>
      <c r="L88">
        <f t="shared" si="22"/>
        <v>0.26001321083288298</v>
      </c>
      <c r="M88">
        <f t="shared" si="23"/>
        <v>0.24998498768990574</v>
      </c>
      <c r="N88">
        <f t="shared" si="24"/>
        <v>0.26998138473548311</v>
      </c>
      <c r="O88">
        <f t="shared" si="25"/>
        <v>0.22002041674172823</v>
      </c>
    </row>
    <row r="89" spans="1:15" x14ac:dyDescent="0.45">
      <c r="A89">
        <f t="shared" si="21"/>
        <v>87</v>
      </c>
      <c r="B89" s="4">
        <v>40330</v>
      </c>
      <c r="C89" s="8">
        <v>38356</v>
      </c>
      <c r="D89" s="8">
        <v>15411</v>
      </c>
      <c r="E89" s="16"/>
      <c r="F89" s="9"/>
      <c r="G89" s="8">
        <v>4161</v>
      </c>
      <c r="H89" s="8">
        <v>4007</v>
      </c>
      <c r="I89" s="8">
        <v>3699</v>
      </c>
      <c r="J89" s="8">
        <v>3544</v>
      </c>
      <c r="L89">
        <f t="shared" si="22"/>
        <v>0.27000194666147559</v>
      </c>
      <c r="M89">
        <f t="shared" si="23"/>
        <v>0.26000908442021931</v>
      </c>
      <c r="N89">
        <f t="shared" si="24"/>
        <v>0.24002335993770682</v>
      </c>
      <c r="O89">
        <f t="shared" si="25"/>
        <v>0.22996560898059829</v>
      </c>
    </row>
    <row r="90" spans="1:15" x14ac:dyDescent="0.45">
      <c r="A90">
        <f t="shared" si="21"/>
        <v>88</v>
      </c>
      <c r="B90" s="4">
        <v>40360</v>
      </c>
      <c r="C90" s="8">
        <v>31198</v>
      </c>
      <c r="D90" s="8">
        <v>13534</v>
      </c>
      <c r="E90" s="16"/>
      <c r="F90" s="9"/>
      <c r="G90" s="8">
        <v>3248</v>
      </c>
      <c r="H90" s="8">
        <v>3248</v>
      </c>
      <c r="I90" s="8">
        <v>3519</v>
      </c>
      <c r="J90" s="8">
        <v>3519</v>
      </c>
      <c r="L90">
        <f t="shared" si="22"/>
        <v>0.23998817792226984</v>
      </c>
      <c r="M90">
        <f t="shared" si="23"/>
        <v>0.23998817792226984</v>
      </c>
      <c r="N90">
        <f t="shared" si="24"/>
        <v>0.26001182207773016</v>
      </c>
      <c r="O90">
        <f t="shared" si="25"/>
        <v>0.26001182207773016</v>
      </c>
    </row>
    <row r="91" spans="1:15" x14ac:dyDescent="0.45">
      <c r="A91">
        <f t="shared" si="21"/>
        <v>89</v>
      </c>
      <c r="B91" s="4">
        <v>40391</v>
      </c>
      <c r="C91" s="8">
        <v>29763</v>
      </c>
      <c r="D91" s="8">
        <v>12454</v>
      </c>
      <c r="E91" s="16"/>
      <c r="F91" s="9"/>
      <c r="G91" s="8">
        <v>3114</v>
      </c>
      <c r="H91" s="8">
        <v>2864</v>
      </c>
      <c r="I91" s="8">
        <v>3238</v>
      </c>
      <c r="J91" s="8">
        <v>3238</v>
      </c>
      <c r="L91">
        <f>G91/D91</f>
        <v>0.25004014774369682</v>
      </c>
      <c r="M91">
        <f>H91/D91</f>
        <v>0.2299662758952947</v>
      </c>
      <c r="N91">
        <f>I91/D91</f>
        <v>0.25999678818050426</v>
      </c>
      <c r="O91">
        <f>J91/D91</f>
        <v>0.25999678818050426</v>
      </c>
    </row>
    <row r="92" spans="1:15" x14ac:dyDescent="0.45">
      <c r="A92">
        <f t="shared" si="21"/>
        <v>90</v>
      </c>
      <c r="B92" s="4">
        <v>40422</v>
      </c>
      <c r="C92" s="8">
        <v>42042</v>
      </c>
      <c r="D92" s="8">
        <v>16300</v>
      </c>
      <c r="E92" s="16"/>
      <c r="F92" s="9"/>
      <c r="G92" s="8">
        <v>4401</v>
      </c>
      <c r="H92" s="8">
        <v>4238</v>
      </c>
      <c r="I92" s="8">
        <v>3912</v>
      </c>
      <c r="J92" s="8">
        <v>3749</v>
      </c>
      <c r="L92">
        <f t="shared" ref="L92:L110" si="26">G92/D92</f>
        <v>0.27</v>
      </c>
      <c r="M92">
        <f t="shared" ref="M92:M110" si="27">H92/D92</f>
        <v>0.26</v>
      </c>
      <c r="N92">
        <f t="shared" ref="N92:N110" si="28">I92/D92</f>
        <v>0.24</v>
      </c>
      <c r="O92">
        <f t="shared" ref="O92:O110" si="29">J92/D92</f>
        <v>0.23</v>
      </c>
    </row>
    <row r="93" spans="1:15" x14ac:dyDescent="0.45">
      <c r="A93">
        <f t="shared" si="21"/>
        <v>91</v>
      </c>
      <c r="B93" s="4">
        <v>40452</v>
      </c>
      <c r="C93" s="8">
        <v>55946</v>
      </c>
      <c r="D93" s="8">
        <v>23378</v>
      </c>
      <c r="E93" s="16"/>
      <c r="F93" s="9"/>
      <c r="G93" s="8">
        <v>6078</v>
      </c>
      <c r="H93" s="8">
        <v>6312</v>
      </c>
      <c r="I93" s="8">
        <v>6078</v>
      </c>
      <c r="J93" s="8">
        <v>4910</v>
      </c>
      <c r="L93">
        <f t="shared" si="26"/>
        <v>0.2599880229275387</v>
      </c>
      <c r="M93">
        <f t="shared" si="27"/>
        <v>0.26999743348447258</v>
      </c>
      <c r="N93">
        <f t="shared" si="28"/>
        <v>0.2599880229275387</v>
      </c>
      <c r="O93">
        <f t="shared" si="29"/>
        <v>0.21002652066044999</v>
      </c>
    </row>
    <row r="94" spans="1:15" x14ac:dyDescent="0.45">
      <c r="A94">
        <f t="shared" si="21"/>
        <v>92</v>
      </c>
      <c r="B94" s="4">
        <v>40483</v>
      </c>
      <c r="C94" s="8">
        <v>37044</v>
      </c>
      <c r="D94" s="8">
        <v>16975</v>
      </c>
      <c r="E94" s="16"/>
      <c r="F94" s="9"/>
      <c r="G94" s="8">
        <v>4583</v>
      </c>
      <c r="H94" s="8">
        <v>4583</v>
      </c>
      <c r="I94" s="8">
        <v>4414</v>
      </c>
      <c r="J94" s="8">
        <v>3395</v>
      </c>
      <c r="L94">
        <f t="shared" si="26"/>
        <v>0.26998527245949927</v>
      </c>
      <c r="M94">
        <f t="shared" si="27"/>
        <v>0.26998527245949927</v>
      </c>
      <c r="N94">
        <f t="shared" si="28"/>
        <v>0.26002945508100145</v>
      </c>
      <c r="O94">
        <f t="shared" si="29"/>
        <v>0.2</v>
      </c>
    </row>
    <row r="95" spans="1:15" x14ac:dyDescent="0.45">
      <c r="A95">
        <f t="shared" si="21"/>
        <v>93</v>
      </c>
      <c r="B95" s="4">
        <v>40513</v>
      </c>
      <c r="C95" s="8">
        <v>35298</v>
      </c>
      <c r="D95" s="8">
        <v>15135</v>
      </c>
      <c r="E95" s="16"/>
      <c r="F95" s="9"/>
      <c r="G95" s="8">
        <v>3481</v>
      </c>
      <c r="H95" s="8">
        <v>3481</v>
      </c>
      <c r="I95" s="8">
        <v>3784</v>
      </c>
      <c r="J95" s="8">
        <v>4389</v>
      </c>
      <c r="L95">
        <f t="shared" si="26"/>
        <v>0.229996696399075</v>
      </c>
      <c r="M95">
        <f t="shared" si="27"/>
        <v>0.229996696399075</v>
      </c>
      <c r="N95">
        <f t="shared" si="28"/>
        <v>0.25001651800462504</v>
      </c>
      <c r="O95">
        <f t="shared" si="29"/>
        <v>0.28999008919722497</v>
      </c>
    </row>
    <row r="96" spans="1:15" x14ac:dyDescent="0.45">
      <c r="A96">
        <f t="shared" si="21"/>
        <v>94</v>
      </c>
      <c r="B96" s="4">
        <v>40544</v>
      </c>
      <c r="C96" s="8">
        <v>42838</v>
      </c>
      <c r="D96" s="8">
        <v>19430</v>
      </c>
      <c r="E96" s="16"/>
      <c r="F96" s="9"/>
      <c r="G96" s="8">
        <v>4663</v>
      </c>
      <c r="H96" s="8">
        <v>5246</v>
      </c>
      <c r="I96" s="8">
        <v>5246</v>
      </c>
      <c r="J96" s="8">
        <v>4275</v>
      </c>
      <c r="L96">
        <f t="shared" si="26"/>
        <v>0.2399897066392177</v>
      </c>
      <c r="M96">
        <f t="shared" si="27"/>
        <v>0.26999485331960887</v>
      </c>
      <c r="N96">
        <f t="shared" si="28"/>
        <v>0.26999485331960887</v>
      </c>
      <c r="O96">
        <f t="shared" si="29"/>
        <v>0.2200205867215646</v>
      </c>
    </row>
    <row r="97" spans="1:15" x14ac:dyDescent="0.45">
      <c r="A97">
        <f t="shared" si="21"/>
        <v>95</v>
      </c>
      <c r="B97" s="4">
        <v>40575</v>
      </c>
      <c r="C97" s="8">
        <v>41784</v>
      </c>
      <c r="D97" s="8">
        <v>17534</v>
      </c>
      <c r="E97" s="16"/>
      <c r="F97" s="9"/>
      <c r="G97" s="8">
        <v>4384</v>
      </c>
      <c r="H97" s="8">
        <v>4734</v>
      </c>
      <c r="I97" s="8">
        <v>4208</v>
      </c>
      <c r="J97" s="8">
        <v>4208</v>
      </c>
      <c r="L97">
        <f t="shared" si="26"/>
        <v>0.25002851602600662</v>
      </c>
      <c r="M97">
        <f t="shared" si="27"/>
        <v>0.2699897342306376</v>
      </c>
      <c r="N97">
        <f t="shared" si="28"/>
        <v>0.23999087487167789</v>
      </c>
      <c r="O97">
        <f t="shared" si="29"/>
        <v>0.23999087487167789</v>
      </c>
    </row>
    <row r="98" spans="1:15" x14ac:dyDescent="0.45">
      <c r="A98">
        <f t="shared" si="21"/>
        <v>96</v>
      </c>
      <c r="B98" s="4">
        <v>40603</v>
      </c>
      <c r="C98" s="8">
        <v>45500</v>
      </c>
      <c r="D98" s="8">
        <v>17822</v>
      </c>
      <c r="E98" s="16"/>
      <c r="F98" s="9"/>
      <c r="G98" s="8">
        <v>4812</v>
      </c>
      <c r="H98" s="8">
        <v>4456</v>
      </c>
      <c r="I98" s="8">
        <v>4456</v>
      </c>
      <c r="J98" s="8">
        <v>4098</v>
      </c>
      <c r="L98">
        <f t="shared" si="26"/>
        <v>0.27000336662551905</v>
      </c>
      <c r="M98">
        <f t="shared" si="27"/>
        <v>0.25002805521265853</v>
      </c>
      <c r="N98">
        <f t="shared" si="28"/>
        <v>0.25002805521265853</v>
      </c>
      <c r="O98">
        <f t="shared" si="29"/>
        <v>0.22994052294916395</v>
      </c>
    </row>
    <row r="99" spans="1:15" x14ac:dyDescent="0.45">
      <c r="A99">
        <f t="shared" si="21"/>
        <v>97</v>
      </c>
      <c r="B99" s="4">
        <v>40634</v>
      </c>
      <c r="C99" s="8">
        <v>42513</v>
      </c>
      <c r="D99" s="8">
        <v>17740</v>
      </c>
      <c r="E99" s="16"/>
      <c r="F99" s="9"/>
      <c r="G99" s="8">
        <v>4612</v>
      </c>
      <c r="H99" s="8">
        <v>4790</v>
      </c>
      <c r="I99" s="8">
        <v>4435</v>
      </c>
      <c r="J99" s="8">
        <v>3903</v>
      </c>
      <c r="L99">
        <f t="shared" si="26"/>
        <v>0.25997745208568207</v>
      </c>
      <c r="M99">
        <f t="shared" si="27"/>
        <v>0.27001127395715896</v>
      </c>
      <c r="N99">
        <f t="shared" si="28"/>
        <v>0.25</v>
      </c>
      <c r="O99">
        <f t="shared" si="29"/>
        <v>0.22001127395715897</v>
      </c>
    </row>
    <row r="100" spans="1:15" x14ac:dyDescent="0.45">
      <c r="A100">
        <f t="shared" si="21"/>
        <v>98</v>
      </c>
      <c r="B100" s="4">
        <v>40664</v>
      </c>
      <c r="C100" s="8">
        <v>41874</v>
      </c>
      <c r="D100" s="8">
        <v>17952</v>
      </c>
      <c r="E100" s="16"/>
      <c r="F100" s="9"/>
      <c r="G100" s="8">
        <v>4847</v>
      </c>
      <c r="H100" s="8">
        <v>4668</v>
      </c>
      <c r="I100" s="8">
        <v>4129</v>
      </c>
      <c r="J100" s="8">
        <v>4308</v>
      </c>
      <c r="L100">
        <f t="shared" si="26"/>
        <v>0.26999777183600715</v>
      </c>
      <c r="M100">
        <f t="shared" si="27"/>
        <v>0.26002673796791442</v>
      </c>
      <c r="N100">
        <f t="shared" si="28"/>
        <v>0.23000222816399288</v>
      </c>
      <c r="O100">
        <f t="shared" si="29"/>
        <v>0.23997326203208555</v>
      </c>
    </row>
    <row r="101" spans="1:15" x14ac:dyDescent="0.45">
      <c r="A101">
        <f t="shared" si="21"/>
        <v>99</v>
      </c>
      <c r="B101" s="4">
        <v>40695</v>
      </c>
      <c r="C101" s="8">
        <v>48716</v>
      </c>
      <c r="D101" s="8">
        <v>21552</v>
      </c>
      <c r="E101" s="16"/>
      <c r="F101" s="9"/>
      <c r="G101" s="8">
        <v>5604</v>
      </c>
      <c r="H101" s="8">
        <v>5172</v>
      </c>
      <c r="I101" s="8">
        <v>5819</v>
      </c>
      <c r="J101" s="8">
        <v>4957</v>
      </c>
      <c r="L101">
        <f t="shared" si="26"/>
        <v>0.26002227171492204</v>
      </c>
      <c r="M101">
        <f t="shared" si="27"/>
        <v>0.23997772828507796</v>
      </c>
      <c r="N101">
        <f t="shared" si="28"/>
        <v>0.26999814402375649</v>
      </c>
      <c r="O101">
        <f t="shared" si="29"/>
        <v>0.23000185597624351</v>
      </c>
    </row>
    <row r="102" spans="1:15" x14ac:dyDescent="0.45">
      <c r="A102">
        <f t="shared" si="21"/>
        <v>100</v>
      </c>
      <c r="B102" s="4">
        <v>40725</v>
      </c>
      <c r="C102" s="8">
        <v>38577</v>
      </c>
      <c r="D102" s="8">
        <v>15699</v>
      </c>
      <c r="E102" s="16"/>
      <c r="F102" s="9"/>
      <c r="G102" s="8">
        <v>3611</v>
      </c>
      <c r="H102" s="8">
        <v>3925</v>
      </c>
      <c r="I102" s="8">
        <v>3925</v>
      </c>
      <c r="J102" s="8">
        <v>4238</v>
      </c>
      <c r="L102">
        <f t="shared" si="26"/>
        <v>0.23001465061468884</v>
      </c>
      <c r="M102">
        <f t="shared" si="27"/>
        <v>0.25001592458118349</v>
      </c>
      <c r="N102">
        <f t="shared" si="28"/>
        <v>0.25001592458118349</v>
      </c>
      <c r="O102">
        <f t="shared" si="29"/>
        <v>0.26995350022294412</v>
      </c>
    </row>
    <row r="103" spans="1:15" x14ac:dyDescent="0.45">
      <c r="A103">
        <f t="shared" si="21"/>
        <v>101</v>
      </c>
      <c r="B103" s="4">
        <v>40756</v>
      </c>
      <c r="C103" s="8">
        <v>36407</v>
      </c>
      <c r="D103" s="8">
        <v>15059</v>
      </c>
      <c r="E103" s="16"/>
      <c r="F103" s="9"/>
      <c r="G103" s="8">
        <v>3464</v>
      </c>
      <c r="H103" s="8">
        <v>3915</v>
      </c>
      <c r="I103" s="8">
        <v>3765</v>
      </c>
      <c r="J103" s="8">
        <v>3915</v>
      </c>
      <c r="L103">
        <f t="shared" si="26"/>
        <v>0.23002855435287867</v>
      </c>
      <c r="M103">
        <f t="shared" si="27"/>
        <v>0.2599774221395843</v>
      </c>
      <c r="N103">
        <f t="shared" si="28"/>
        <v>0.25001660136795273</v>
      </c>
      <c r="O103">
        <f t="shared" si="29"/>
        <v>0.2599774221395843</v>
      </c>
    </row>
    <row r="104" spans="1:15" x14ac:dyDescent="0.45">
      <c r="A104">
        <f t="shared" si="21"/>
        <v>102</v>
      </c>
      <c r="B104" s="4">
        <v>40787</v>
      </c>
      <c r="C104" s="8">
        <v>56864</v>
      </c>
      <c r="D104" s="8">
        <v>23508</v>
      </c>
      <c r="E104" s="16"/>
      <c r="F104" s="9"/>
      <c r="G104" s="8">
        <v>5642</v>
      </c>
      <c r="H104" s="8">
        <v>6347</v>
      </c>
      <c r="I104" s="8">
        <v>5877</v>
      </c>
      <c r="J104" s="8">
        <v>5642</v>
      </c>
      <c r="L104">
        <f t="shared" si="26"/>
        <v>0.24000340309681811</v>
      </c>
      <c r="M104">
        <f t="shared" si="27"/>
        <v>0.26999319380636377</v>
      </c>
      <c r="N104">
        <f t="shared" si="28"/>
        <v>0.25</v>
      </c>
      <c r="O104">
        <f t="shared" si="29"/>
        <v>0.24000340309681811</v>
      </c>
    </row>
    <row r="105" spans="1:15" x14ac:dyDescent="0.45">
      <c r="A105">
        <f t="shared" si="21"/>
        <v>103</v>
      </c>
      <c r="B105" s="4">
        <v>40817</v>
      </c>
      <c r="C105" s="8">
        <v>67886</v>
      </c>
      <c r="D105" s="8">
        <v>30519</v>
      </c>
      <c r="E105" s="16"/>
      <c r="F105" s="9"/>
      <c r="G105" s="8">
        <v>7325</v>
      </c>
      <c r="H105" s="8">
        <v>7325</v>
      </c>
      <c r="I105" s="8">
        <v>7630</v>
      </c>
      <c r="J105" s="8">
        <v>8239</v>
      </c>
      <c r="L105">
        <f t="shared" si="26"/>
        <v>0.24001441724827158</v>
      </c>
      <c r="M105">
        <f t="shared" si="27"/>
        <v>0.24001441724827158</v>
      </c>
      <c r="N105">
        <f t="shared" si="28"/>
        <v>0.2500081916183361</v>
      </c>
      <c r="O105">
        <f t="shared" si="29"/>
        <v>0.26996297388512075</v>
      </c>
    </row>
    <row r="106" spans="1:15" x14ac:dyDescent="0.45">
      <c r="A106">
        <f t="shared" si="21"/>
        <v>104</v>
      </c>
      <c r="B106" s="4">
        <v>40848</v>
      </c>
      <c r="C106" s="8">
        <v>39735</v>
      </c>
      <c r="D106" s="8">
        <v>16175</v>
      </c>
      <c r="E106" s="16"/>
      <c r="F106" s="9"/>
      <c r="G106" s="8">
        <v>3720</v>
      </c>
      <c r="H106" s="8">
        <v>4367</v>
      </c>
      <c r="I106" s="8">
        <v>4044</v>
      </c>
      <c r="J106" s="8">
        <v>4044</v>
      </c>
      <c r="L106">
        <f t="shared" si="26"/>
        <v>0.22998454404945903</v>
      </c>
      <c r="M106">
        <f t="shared" si="27"/>
        <v>0.26998454404945904</v>
      </c>
      <c r="N106">
        <f t="shared" si="28"/>
        <v>0.25001545595054098</v>
      </c>
      <c r="O106">
        <f t="shared" si="29"/>
        <v>0.25001545595054098</v>
      </c>
    </row>
    <row r="107" spans="1:15" x14ac:dyDescent="0.45">
      <c r="A107">
        <f t="shared" si="21"/>
        <v>105</v>
      </c>
      <c r="B107" s="4">
        <v>40878</v>
      </c>
      <c r="C107" s="8">
        <v>36604</v>
      </c>
      <c r="D107" s="8">
        <v>15315</v>
      </c>
      <c r="E107" s="16"/>
      <c r="F107" s="9"/>
      <c r="G107" s="8">
        <v>3982</v>
      </c>
      <c r="H107" s="8">
        <v>3522</v>
      </c>
      <c r="I107" s="8">
        <v>3982</v>
      </c>
      <c r="J107" s="8">
        <v>3829</v>
      </c>
      <c r="L107">
        <f t="shared" si="26"/>
        <v>0.26000652954619652</v>
      </c>
      <c r="M107">
        <f t="shared" si="27"/>
        <v>0.22997061704211558</v>
      </c>
      <c r="N107">
        <f t="shared" si="28"/>
        <v>0.26000652954619652</v>
      </c>
      <c r="O107">
        <f t="shared" si="29"/>
        <v>0.25001632386549133</v>
      </c>
    </row>
    <row r="108" spans="1:15" x14ac:dyDescent="0.45">
      <c r="A108">
        <f t="shared" si="21"/>
        <v>106</v>
      </c>
      <c r="B108" s="4">
        <v>40909</v>
      </c>
      <c r="C108" s="8">
        <v>42277</v>
      </c>
      <c r="D108" s="8">
        <v>17950</v>
      </c>
      <c r="E108" s="16"/>
      <c r="F108" s="9"/>
      <c r="G108" s="8">
        <v>4847</v>
      </c>
      <c r="H108" s="8">
        <v>4129</v>
      </c>
      <c r="I108" s="8">
        <v>4667</v>
      </c>
      <c r="J108" s="8">
        <v>4307</v>
      </c>
      <c r="L108">
        <f t="shared" si="26"/>
        <v>0.27002785515320332</v>
      </c>
      <c r="M108">
        <f t="shared" si="27"/>
        <v>0.23002785515320334</v>
      </c>
      <c r="N108">
        <f t="shared" si="28"/>
        <v>0.26</v>
      </c>
      <c r="O108">
        <f t="shared" si="29"/>
        <v>0.23994428969359333</v>
      </c>
    </row>
    <row r="109" spans="1:15" x14ac:dyDescent="0.45">
      <c r="A109">
        <f t="shared" si="21"/>
        <v>107</v>
      </c>
      <c r="B109" s="4">
        <v>40940</v>
      </c>
      <c r="C109" s="8">
        <v>36701</v>
      </c>
      <c r="D109" s="8">
        <v>13534</v>
      </c>
      <c r="E109" s="16"/>
      <c r="F109" s="9"/>
      <c r="G109" s="8">
        <v>3113</v>
      </c>
      <c r="H109" s="8">
        <v>3654</v>
      </c>
      <c r="I109" s="8">
        <v>3248</v>
      </c>
      <c r="J109" s="8">
        <v>3519</v>
      </c>
      <c r="L109">
        <f t="shared" si="26"/>
        <v>0.23001329983744642</v>
      </c>
      <c r="M109">
        <f t="shared" si="27"/>
        <v>0.26998670016255355</v>
      </c>
      <c r="N109">
        <f t="shared" si="28"/>
        <v>0.23998817792226984</v>
      </c>
      <c r="O109">
        <f t="shared" si="29"/>
        <v>0.26001182207773016</v>
      </c>
    </row>
    <row r="110" spans="1:15" x14ac:dyDescent="0.45">
      <c r="A110">
        <f t="shared" si="21"/>
        <v>108</v>
      </c>
      <c r="B110" s="4">
        <v>40969</v>
      </c>
      <c r="C110" s="8">
        <v>43541</v>
      </c>
      <c r="D110" s="8">
        <v>15054</v>
      </c>
      <c r="E110" s="16"/>
      <c r="F110" s="9"/>
      <c r="G110" s="8">
        <v>3914</v>
      </c>
      <c r="H110" s="8">
        <v>3764</v>
      </c>
      <c r="I110" s="8">
        <v>3764</v>
      </c>
      <c r="J110" s="8">
        <v>3612</v>
      </c>
      <c r="L110">
        <f t="shared" si="26"/>
        <v>0.25999734289889731</v>
      </c>
      <c r="M110">
        <f t="shared" si="27"/>
        <v>0.25003321376378373</v>
      </c>
      <c r="N110">
        <f t="shared" si="28"/>
        <v>0.25003321376378373</v>
      </c>
      <c r="O110">
        <f t="shared" si="29"/>
        <v>0.23993622957353528</v>
      </c>
    </row>
    <row r="112" spans="1:15" x14ac:dyDescent="0.45">
      <c r="B112" s="3" t="s">
        <v>40</v>
      </c>
      <c r="C112" s="12">
        <f>CORREL(C3:C110,D3:D110)</f>
        <v>0.97788500224442554</v>
      </c>
    </row>
    <row r="113" spans="2:15" x14ac:dyDescent="0.45">
      <c r="B113" s="3" t="s">
        <v>33</v>
      </c>
      <c r="C113" s="14">
        <f>AVERAGE(C3:C110)</f>
        <v>27769.444444444445</v>
      </c>
      <c r="D113" s="14">
        <f>AVERAGE(D3:D110)</f>
        <v>11301.657407407407</v>
      </c>
      <c r="E113" s="12"/>
      <c r="K113" s="3" t="s">
        <v>33</v>
      </c>
      <c r="L113">
        <f>AVERAGE(L3:L110)</f>
        <v>0.24954496933097367</v>
      </c>
      <c r="M113">
        <f t="shared" ref="M113:O113" si="30">AVERAGE(M3:M110)</f>
        <v>0.25148860453007582</v>
      </c>
      <c r="N113">
        <f t="shared" si="30"/>
        <v>0.25194867198804821</v>
      </c>
      <c r="O113">
        <f t="shared" si="30"/>
        <v>0.24701775415090216</v>
      </c>
    </row>
    <row r="114" spans="2:15" x14ac:dyDescent="0.45">
      <c r="B114" s="3" t="s">
        <v>41</v>
      </c>
      <c r="C114" s="14">
        <f>_xlfn.STDEV.S(C3:C110)</f>
        <v>10799.963484131185</v>
      </c>
      <c r="D114" s="14">
        <f>_xlfn.STDEV.S(D3:D110)</f>
        <v>4662.6734222204605</v>
      </c>
      <c r="E114" s="12"/>
      <c r="K114" s="3" t="s">
        <v>41</v>
      </c>
    </row>
    <row r="115" spans="2:15" x14ac:dyDescent="0.45">
      <c r="B115" s="3"/>
      <c r="C115" s="14"/>
      <c r="D115" s="14"/>
      <c r="E115" s="12"/>
      <c r="K115" s="3"/>
    </row>
    <row r="116" spans="2:15" x14ac:dyDescent="0.45">
      <c r="B116" s="3"/>
      <c r="C116" s="14"/>
      <c r="D116" s="14"/>
      <c r="E116" s="12"/>
      <c r="K116" s="3"/>
    </row>
    <row r="117" spans="2:15" x14ac:dyDescent="0.45">
      <c r="B117" s="3"/>
      <c r="C117" s="14"/>
      <c r="D117" s="14"/>
      <c r="E117" s="12"/>
      <c r="K117" s="3"/>
    </row>
  </sheetData>
  <mergeCells count="1"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30"/>
  <sheetViews>
    <sheetView tabSelected="1" topLeftCell="A3" zoomScaleNormal="100" workbookViewId="0">
      <selection activeCell="I12" sqref="I12"/>
    </sheetView>
  </sheetViews>
  <sheetFormatPr defaultRowHeight="14.25" x14ac:dyDescent="0.45"/>
  <cols>
    <col min="1" max="1" width="11.3984375" customWidth="1"/>
    <col min="2" max="2" width="10.3984375" customWidth="1"/>
    <col min="3" max="6" width="10.1328125" customWidth="1"/>
    <col min="7" max="7" width="11.59765625" customWidth="1"/>
    <col min="8" max="8" width="12.73046875" customWidth="1"/>
    <col min="9" max="9" width="12" customWidth="1"/>
    <col min="10" max="10" width="12.265625" customWidth="1"/>
    <col min="15" max="15" width="12.3984375" customWidth="1"/>
    <col min="17" max="17" width="10" bestFit="1" customWidth="1"/>
    <col min="18" max="18" width="11.3984375" customWidth="1"/>
    <col min="19" max="20" width="11.1328125" customWidth="1"/>
  </cols>
  <sheetData>
    <row r="2" spans="1:20" ht="15" customHeight="1" x14ac:dyDescent="0.45">
      <c r="B2" s="67" t="s">
        <v>9</v>
      </c>
      <c r="C2" s="67"/>
      <c r="D2" s="67"/>
      <c r="E2" s="67"/>
      <c r="F2" s="67"/>
      <c r="G2" s="67"/>
      <c r="H2" s="67"/>
      <c r="I2" s="67"/>
      <c r="J2" s="67"/>
      <c r="K2" s="67"/>
      <c r="Q2" s="68" t="s">
        <v>76</v>
      </c>
      <c r="R2" s="68"/>
      <c r="S2" s="68"/>
      <c r="T2" s="68"/>
    </row>
    <row r="3" spans="1:20" ht="42.75" x14ac:dyDescent="0.45">
      <c r="A3" s="3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/>
      <c r="L3" s="7" t="s">
        <v>34</v>
      </c>
      <c r="M3" s="7" t="s">
        <v>35</v>
      </c>
      <c r="N3" s="7" t="s">
        <v>36</v>
      </c>
      <c r="O3" s="7" t="s">
        <v>75</v>
      </c>
      <c r="Q3" s="3" t="str">
        <f>'Demand Data'!G2</f>
        <v>Munbai</v>
      </c>
      <c r="R3" s="3" t="str">
        <f>'Demand Data'!H2</f>
        <v>Jaipur</v>
      </c>
      <c r="S3" s="3" t="str">
        <f>'Demand Data'!I2</f>
        <v>Rudrapur</v>
      </c>
      <c r="T3" s="3" t="str">
        <f>'Demand Data'!J2</f>
        <v>Nagpur</v>
      </c>
    </row>
    <row r="4" spans="1:20" x14ac:dyDescent="0.45">
      <c r="A4" s="3" t="s">
        <v>19</v>
      </c>
      <c r="B4" s="8">
        <f>'Demand Data'!D3</f>
        <v>4698</v>
      </c>
      <c r="C4" s="8">
        <f>'Demand Data'!D15</f>
        <v>6492</v>
      </c>
      <c r="D4" s="8">
        <f>'Demand Data'!D27</f>
        <v>8029</v>
      </c>
      <c r="E4" s="8">
        <f>'Demand Data'!D38</f>
        <v>9425</v>
      </c>
      <c r="F4" s="8">
        <f>'Demand Data'!D51</f>
        <v>9682</v>
      </c>
      <c r="G4" s="8">
        <f>'Demand Data'!D63</f>
        <v>10684</v>
      </c>
      <c r="H4" s="8">
        <f>'Demand Data'!D75</f>
        <v>11282</v>
      </c>
      <c r="I4" s="8">
        <f>'Demand Data'!D87</f>
        <v>15697</v>
      </c>
      <c r="J4" s="8">
        <f>'Demand Data'!D99</f>
        <v>17740</v>
      </c>
      <c r="L4" s="10">
        <f>AVERAGE(B4:J4)</f>
        <v>10414.333333333334</v>
      </c>
      <c r="M4" s="10">
        <f>AVERAGE(B4:J15)</f>
        <v>11309.009259259259</v>
      </c>
      <c r="N4" s="2">
        <f>L4/$M$4</f>
        <v>0.92088821351053285</v>
      </c>
      <c r="O4" s="11">
        <f>($C$30/12)*N4</f>
        <v>18868.97769867926</v>
      </c>
      <c r="Q4" s="65">
        <f>O4*'Demand Data'!$L$113</f>
        <v>4708.6584611237422</v>
      </c>
      <c r="R4" s="65">
        <f>O4*'Demand Data'!$M$113</f>
        <v>4745.3328703499683</v>
      </c>
      <c r="S4" s="65">
        <f>O4*'Demand Data'!$N$113</f>
        <v>4754.0138729543378</v>
      </c>
      <c r="T4" s="65">
        <f>O4*'Demand Data'!$O$113</f>
        <v>4660.9724942512094</v>
      </c>
    </row>
    <row r="5" spans="1:20" x14ac:dyDescent="0.45">
      <c r="A5" s="3" t="s">
        <v>20</v>
      </c>
      <c r="B5" s="8">
        <f>'Demand Data'!D4</f>
        <v>4605</v>
      </c>
      <c r="C5" s="8">
        <f>'Demand Data'!D16</f>
        <v>6832</v>
      </c>
      <c r="D5" s="8">
        <f>'Demand Data'!D28</f>
        <v>8650</v>
      </c>
      <c r="E5" s="8">
        <f>'Demand Data'!D39</f>
        <v>10905</v>
      </c>
      <c r="F5" s="8">
        <f>'Demand Data'!D52</f>
        <v>9052</v>
      </c>
      <c r="G5" s="8">
        <f>'Demand Data'!D64</f>
        <v>11693</v>
      </c>
      <c r="H5" s="8">
        <f>'Demand Data'!D76</f>
        <v>12870</v>
      </c>
      <c r="I5" s="8">
        <f>'Demand Data'!D88</f>
        <v>16653</v>
      </c>
      <c r="J5" s="8">
        <f>'Demand Data'!D100</f>
        <v>17952</v>
      </c>
      <c r="L5" s="10">
        <f t="shared" ref="L5:L15" si="0">AVERAGE(B5:J5)</f>
        <v>11023.555555555555</v>
      </c>
      <c r="M5" s="2"/>
      <c r="N5" s="2">
        <f t="shared" ref="N5:N15" si="1">L5/$M$4</f>
        <v>0.97475873463716645</v>
      </c>
      <c r="O5" s="11">
        <f t="shared" ref="O5:O15" si="2">($C$30/12)*N5</f>
        <v>19972.783401523186</v>
      </c>
      <c r="Q5" s="65">
        <f>O5*'Demand Data'!$L$113</f>
        <v>4984.107621387283</v>
      </c>
      <c r="R5" s="65">
        <f>O5*'Demand Data'!$M$113</f>
        <v>5022.9274262305271</v>
      </c>
      <c r="S5" s="65">
        <f>O5*'Demand Data'!$N$113</f>
        <v>5032.1162539186989</v>
      </c>
      <c r="T5" s="65">
        <f>O5*'Demand Data'!$O$113</f>
        <v>4933.6320999866739</v>
      </c>
    </row>
    <row r="6" spans="1:20" x14ac:dyDescent="0.45">
      <c r="A6" s="3" t="s">
        <v>21</v>
      </c>
      <c r="B6" s="8">
        <f>'Demand Data'!D5</f>
        <v>4859</v>
      </c>
      <c r="C6" s="8">
        <f>'Demand Data'!D17</f>
        <v>8867</v>
      </c>
      <c r="D6" s="8">
        <f>'Demand Data'!D29</f>
        <v>9960</v>
      </c>
      <c r="E6" s="8">
        <f>'Demand Data'!D40</f>
        <v>9842</v>
      </c>
      <c r="F6" s="8">
        <f>'Demand Data'!D53</f>
        <v>11477</v>
      </c>
      <c r="G6" s="8">
        <f>'Demand Data'!D65</f>
        <v>14439</v>
      </c>
      <c r="H6" s="8">
        <f>'Demand Data'!D77</f>
        <v>17811</v>
      </c>
      <c r="I6" s="8">
        <f>'Demand Data'!D89</f>
        <v>15411</v>
      </c>
      <c r="J6" s="8">
        <f>'Demand Data'!D101</f>
        <v>21552</v>
      </c>
      <c r="L6" s="10">
        <f t="shared" si="0"/>
        <v>12690.888888888889</v>
      </c>
      <c r="M6" s="2"/>
      <c r="N6" s="2">
        <f t="shared" si="1"/>
        <v>1.1221928108775943</v>
      </c>
      <c r="O6" s="11">
        <f t="shared" si="2"/>
        <v>22993.704134128686</v>
      </c>
      <c r="Q6" s="65">
        <f>O6*'Demand Data'!$L$113</f>
        <v>5737.9631929566258</v>
      </c>
      <c r="R6" s="65">
        <f>O6*'Demand Data'!$M$113</f>
        <v>5782.6545656694589</v>
      </c>
      <c r="S6" s="65">
        <f>O6*'Demand Data'!$N$113</f>
        <v>5793.2332206798164</v>
      </c>
      <c r="T6" s="65">
        <f>O6*'Demand Data'!$O$113</f>
        <v>5679.853154822782</v>
      </c>
    </row>
    <row r="7" spans="1:20" x14ac:dyDescent="0.45">
      <c r="A7" s="3" t="s">
        <v>22</v>
      </c>
      <c r="B7" s="8">
        <f>'Demand Data'!D6</f>
        <v>4136</v>
      </c>
      <c r="C7" s="8">
        <f>'Demand Data'!D18</f>
        <v>4998</v>
      </c>
      <c r="D7" s="8">
        <f>'Demand Data'!D30</f>
        <v>7152</v>
      </c>
      <c r="E7" s="8">
        <f>'Demand Data'!D41</f>
        <v>12259</v>
      </c>
      <c r="F7" s="8">
        <f>'Demand Data'!D54</f>
        <v>8242</v>
      </c>
      <c r="G7" s="8">
        <f>'Demand Data'!D66</f>
        <v>9081</v>
      </c>
      <c r="H7" s="8">
        <f>'Demand Data'!D78</f>
        <v>12128</v>
      </c>
      <c r="I7" s="8">
        <f>'Demand Data'!D90</f>
        <v>13534</v>
      </c>
      <c r="J7" s="8">
        <f>'Demand Data'!D102</f>
        <v>15699</v>
      </c>
      <c r="L7" s="10">
        <f t="shared" si="0"/>
        <v>9692.1111111111113</v>
      </c>
      <c r="M7" s="2"/>
      <c r="N7" s="2">
        <f t="shared" si="1"/>
        <v>0.85702565882822035</v>
      </c>
      <c r="O7" s="11">
        <f t="shared" si="2"/>
        <v>17560.435464777103</v>
      </c>
      <c r="Q7" s="65">
        <f>O7*'Demand Data'!$L$113</f>
        <v>4382.1183294963448</v>
      </c>
      <c r="R7" s="65">
        <f>O7*'Demand Data'!$M$113</f>
        <v>4416.2494099772475</v>
      </c>
      <c r="S7" s="65">
        <f>O7*'Demand Data'!$N$113</f>
        <v>4424.3283948824155</v>
      </c>
      <c r="T7" s="65">
        <f>O7*'Demand Data'!$O$113</f>
        <v>4337.7393304210937</v>
      </c>
    </row>
    <row r="8" spans="1:20" x14ac:dyDescent="0.45">
      <c r="A8" s="3" t="s">
        <v>23</v>
      </c>
      <c r="B8" s="8">
        <f>'Demand Data'!D7</f>
        <v>3872</v>
      </c>
      <c r="C8" s="8">
        <f>'Demand Data'!D19</f>
        <v>5305</v>
      </c>
      <c r="D8" s="8">
        <f>'Demand Data'!D31</f>
        <v>7322</v>
      </c>
      <c r="E8" s="8">
        <f>'Demand Data'!D42</f>
        <v>9285</v>
      </c>
      <c r="F8" s="8">
        <f>'Demand Data'!D55</f>
        <v>7674</v>
      </c>
      <c r="G8" s="8">
        <f>'Demand Data'!D67</f>
        <v>9781</v>
      </c>
      <c r="H8" s="8">
        <f>'Demand Data'!D79</f>
        <v>10161</v>
      </c>
      <c r="I8" s="8">
        <f>'Demand Data'!D91</f>
        <v>12454</v>
      </c>
      <c r="J8" s="8">
        <f>'Demand Data'!D103</f>
        <v>15059</v>
      </c>
      <c r="L8" s="10">
        <f t="shared" si="0"/>
        <v>8990.3333333333339</v>
      </c>
      <c r="M8" s="2"/>
      <c r="N8" s="2">
        <f t="shared" si="1"/>
        <v>0.7949709056938381</v>
      </c>
      <c r="O8" s="11">
        <f t="shared" si="2"/>
        <v>16288.935041803872</v>
      </c>
      <c r="Q8" s="65">
        <f>O8*'Demand Data'!$L$113</f>
        <v>4064.8217954411698</v>
      </c>
      <c r="R8" s="65">
        <f>O8*'Demand Data'!$M$113</f>
        <v>4096.4815429443079</v>
      </c>
      <c r="S8" s="65">
        <f>O8*'Demand Data'!$N$113</f>
        <v>4103.9755518820684</v>
      </c>
      <c r="T8" s="65">
        <f>O8*'Demand Data'!$O$113</f>
        <v>4023.6561515363242</v>
      </c>
    </row>
    <row r="9" spans="1:20" x14ac:dyDescent="0.45">
      <c r="A9" s="3" t="s">
        <v>24</v>
      </c>
      <c r="B9" s="8">
        <f>'Demand Data'!D8</f>
        <v>5938</v>
      </c>
      <c r="C9" s="8">
        <f>'Demand Data'!D20</f>
        <v>7618</v>
      </c>
      <c r="D9" s="8">
        <f>'Demand Data'!D32</f>
        <v>9239</v>
      </c>
      <c r="E9" s="8">
        <f>'Demand Data'!D43</f>
        <v>7950</v>
      </c>
      <c r="F9" s="8">
        <f>'Demand Data'!D56</f>
        <v>10339</v>
      </c>
      <c r="G9" s="8">
        <f>'Demand Data'!D68</f>
        <v>10307</v>
      </c>
      <c r="H9" s="8">
        <f>'Demand Data'!D80</f>
        <v>16359</v>
      </c>
      <c r="I9" s="8">
        <f>'Demand Data'!D92</f>
        <v>16300</v>
      </c>
      <c r="J9" s="8">
        <f>'Demand Data'!D104</f>
        <v>23508</v>
      </c>
      <c r="L9" s="10">
        <f t="shared" si="0"/>
        <v>11950.888888888889</v>
      </c>
      <c r="M9" s="2"/>
      <c r="N9" s="2">
        <f t="shared" si="1"/>
        <v>1.0567582548492558</v>
      </c>
      <c r="O9" s="11">
        <f t="shared" si="2"/>
        <v>21652.951629853556</v>
      </c>
      <c r="Q9" s="65">
        <f>O9*'Demand Data'!$L$113</f>
        <v>5403.3851503968617</v>
      </c>
      <c r="R9" s="65">
        <f>O9*'Demand Data'!$M$113</f>
        <v>5445.4705893491018</v>
      </c>
      <c r="S9" s="65">
        <f>O9*'Demand Data'!$N$113</f>
        <v>5455.4324077630472</v>
      </c>
      <c r="T9" s="65">
        <f>O9*'Demand Data'!$O$113</f>
        <v>5348.663482344542</v>
      </c>
    </row>
    <row r="10" spans="1:20" x14ac:dyDescent="0.45">
      <c r="A10" s="3" t="s">
        <v>25</v>
      </c>
      <c r="B10" s="8">
        <f>'Demand Data'!D9</f>
        <v>8790</v>
      </c>
      <c r="C10" s="8">
        <f>'Demand Data'!D21</f>
        <v>11443</v>
      </c>
      <c r="D10" s="8">
        <f>'Demand Data'!D33</f>
        <v>14123</v>
      </c>
      <c r="E10" s="8">
        <f>'Demand Data'!D44</f>
        <v>11482</v>
      </c>
      <c r="F10" s="8">
        <f>'Demand Data'!D57</f>
        <v>13919</v>
      </c>
      <c r="G10" s="8">
        <f>'Demand Data'!D69</f>
        <v>14800</v>
      </c>
      <c r="H10" s="8">
        <f>'Demand Data'!D81</f>
        <v>17796</v>
      </c>
      <c r="I10" s="8">
        <f>'Demand Data'!D93</f>
        <v>23378</v>
      </c>
      <c r="J10" s="8">
        <f>'Demand Data'!D105</f>
        <v>30519</v>
      </c>
      <c r="L10" s="10">
        <f t="shared" si="0"/>
        <v>16250</v>
      </c>
      <c r="M10" s="2"/>
      <c r="N10" s="2">
        <f t="shared" si="1"/>
        <v>1.4369074803520301</v>
      </c>
      <c r="O10" s="11">
        <f t="shared" si="2"/>
        <v>29442.200262798513</v>
      </c>
      <c r="Q10" s="65">
        <f>O10*'Demand Data'!$L$113</f>
        <v>7347.1529616164398</v>
      </c>
      <c r="R10" s="65">
        <f>O10*'Demand Data'!$M$113</f>
        <v>7404.3778583862295</v>
      </c>
      <c r="S10" s="65">
        <f>O10*'Demand Data'!$N$113</f>
        <v>7417.9232566182491</v>
      </c>
      <c r="T10" s="65">
        <f>O10*'Demand Data'!$O$113</f>
        <v>7272.7461861775901</v>
      </c>
    </row>
    <row r="11" spans="1:20" x14ac:dyDescent="0.45">
      <c r="A11" s="3" t="s">
        <v>26</v>
      </c>
      <c r="B11" s="8">
        <f>'Demand Data'!D10</f>
        <v>6825</v>
      </c>
      <c r="C11" s="8">
        <f>'Demand Data'!D22</f>
        <v>8716</v>
      </c>
      <c r="D11" s="8">
        <f>'Demand Data'!D34</f>
        <v>9566</v>
      </c>
      <c r="E11" s="8">
        <f>'Demand Data'!D45</f>
        <v>15817</v>
      </c>
      <c r="F11" s="8">
        <f>'Demand Data'!D58</f>
        <v>10531</v>
      </c>
      <c r="G11" s="8">
        <f>'Demand Data'!D70</f>
        <v>7960</v>
      </c>
      <c r="H11" s="8">
        <f>'Demand Data'!D82</f>
        <v>11604</v>
      </c>
      <c r="I11" s="8">
        <f>'Demand Data'!D94</f>
        <v>16975</v>
      </c>
      <c r="J11" s="8">
        <f>'Demand Data'!D106</f>
        <v>16175</v>
      </c>
      <c r="L11" s="10">
        <f t="shared" si="0"/>
        <v>11574.333333333334</v>
      </c>
      <c r="M11" s="2"/>
      <c r="N11" s="2">
        <f t="shared" si="1"/>
        <v>1.0234613013387392</v>
      </c>
      <c r="O11" s="11">
        <f t="shared" si="2"/>
        <v>20970.697840515953</v>
      </c>
      <c r="Q11" s="65">
        <f>O11*'Demand Data'!$L$113</f>
        <v>5233.1321494606691</v>
      </c>
      <c r="R11" s="65">
        <f>O11*'Demand Data'!$M$113</f>
        <v>5273.8915359332314</v>
      </c>
      <c r="S11" s="65">
        <f>O11*'Demand Data'!$N$113</f>
        <v>5283.5394715806251</v>
      </c>
      <c r="T11" s="65">
        <f>O11*'Demand Data'!$O$113</f>
        <v>5180.1346835414242</v>
      </c>
    </row>
    <row r="12" spans="1:20" x14ac:dyDescent="0.45">
      <c r="A12" s="3" t="s">
        <v>27</v>
      </c>
      <c r="B12" s="8">
        <f>'Demand Data'!D11</f>
        <v>4858</v>
      </c>
      <c r="C12" s="8">
        <f>'Demand Data'!D23</f>
        <v>6119</v>
      </c>
      <c r="D12" s="8">
        <f>'Demand Data'!D35</f>
        <v>7341</v>
      </c>
      <c r="E12" s="8">
        <f>'Demand Data'!D46</f>
        <v>10288</v>
      </c>
      <c r="F12" s="8">
        <f>'Demand Data'!D59</f>
        <v>8435</v>
      </c>
      <c r="G12" s="8">
        <f>'Demand Data'!D71</f>
        <v>6858</v>
      </c>
      <c r="H12" s="8">
        <f>'Demand Data'!D83</f>
        <v>11517</v>
      </c>
      <c r="I12" s="8">
        <f>'Demand Data'!D95</f>
        <v>15135</v>
      </c>
      <c r="J12" s="8">
        <f>'Demand Data'!D107</f>
        <v>15315</v>
      </c>
      <c r="L12" s="10">
        <f t="shared" si="0"/>
        <v>9540.6666666666661</v>
      </c>
      <c r="M12" s="2"/>
      <c r="N12" s="2">
        <f t="shared" si="1"/>
        <v>0.84363417236176008</v>
      </c>
      <c r="O12" s="11">
        <f t="shared" si="2"/>
        <v>17286.044224037312</v>
      </c>
      <c r="Q12" s="65">
        <f>O12*'Demand Data'!$L$113</f>
        <v>4313.6453757412455</v>
      </c>
      <c r="R12" s="65">
        <f>O12*'Demand Data'!$M$113</f>
        <v>4347.2431397483206</v>
      </c>
      <c r="S12" s="65">
        <f>O12*'Demand Data'!$N$113</f>
        <v>4355.1958861728717</v>
      </c>
      <c r="T12" s="65">
        <f>O12*'Demand Data'!$O$113</f>
        <v>4269.9598223748708</v>
      </c>
    </row>
    <row r="13" spans="1:20" x14ac:dyDescent="0.45">
      <c r="A13" s="3" t="s">
        <v>28</v>
      </c>
      <c r="B13" s="8">
        <f>'Demand Data'!D12</f>
        <v>5907</v>
      </c>
      <c r="C13" s="8">
        <f>'Demand Data'!D24</f>
        <v>7408</v>
      </c>
      <c r="D13" s="8">
        <f>'Demand Data'!D36</f>
        <v>9404</v>
      </c>
      <c r="E13" s="8">
        <f>'Demand Data'!D47</f>
        <v>8743</v>
      </c>
      <c r="F13" s="8">
        <f>'Demand Data'!D60</f>
        <v>9750</v>
      </c>
      <c r="G13" s="8">
        <f>'Demand Data'!D72</f>
        <v>9438</v>
      </c>
      <c r="H13" s="8">
        <f>'Demand Data'!D84</f>
        <v>15925</v>
      </c>
      <c r="I13" s="8">
        <f>'Demand Data'!D96</f>
        <v>19430</v>
      </c>
      <c r="J13" s="8">
        <f>'Demand Data'!D108</f>
        <v>17950</v>
      </c>
      <c r="L13" s="10">
        <f t="shared" si="0"/>
        <v>11550.555555555555</v>
      </c>
      <c r="M13" s="2"/>
      <c r="N13" s="2">
        <f t="shared" si="1"/>
        <v>1.0213587495384293</v>
      </c>
      <c r="O13" s="11">
        <f t="shared" si="2"/>
        <v>20927.6166038921</v>
      </c>
      <c r="Q13" s="65">
        <f>O13*'Demand Data'!$L$113</f>
        <v>5222.3814435886297</v>
      </c>
      <c r="R13" s="65">
        <f>O13*'Demand Data'!$M$113</f>
        <v>5263.0570958532689</v>
      </c>
      <c r="S13" s="65">
        <f>O13*'Demand Data'!$N$113</f>
        <v>5272.685211225642</v>
      </c>
      <c r="T13" s="65">
        <f>O13*'Demand Data'!$O$113</f>
        <v>5169.4928532245567</v>
      </c>
    </row>
    <row r="14" spans="1:20" x14ac:dyDescent="0.45">
      <c r="A14" s="3" t="s">
        <v>29</v>
      </c>
      <c r="B14" s="8">
        <f>'Demand Data'!D13</f>
        <v>6386</v>
      </c>
      <c r="C14" s="8">
        <f>'Demand Data'!D25</f>
        <v>7493</v>
      </c>
      <c r="D14" s="8">
        <f>'Demand Data'!D37</f>
        <v>8613</v>
      </c>
      <c r="E14" s="8">
        <f>'Demand Data'!D48</f>
        <v>10419</v>
      </c>
      <c r="F14" s="8">
        <f>'Demand Data'!D61</f>
        <v>8477</v>
      </c>
      <c r="G14" s="8">
        <f>'Demand Data'!D73</f>
        <v>8487</v>
      </c>
      <c r="H14" s="8">
        <f>'Demand Data'!D85</f>
        <v>13532</v>
      </c>
      <c r="I14" s="8">
        <f>'Demand Data'!D97</f>
        <v>17534</v>
      </c>
      <c r="J14" s="8">
        <f>'Demand Data'!D109</f>
        <v>13534</v>
      </c>
      <c r="L14" s="10">
        <f t="shared" si="0"/>
        <v>10497.222222222223</v>
      </c>
      <c r="M14" s="2"/>
      <c r="N14" s="2">
        <f t="shared" si="1"/>
        <v>0.92821766978637976</v>
      </c>
      <c r="O14" s="11">
        <f t="shared" si="2"/>
        <v>19019.158084293264</v>
      </c>
      <c r="Q14" s="65">
        <f>O14*'Demand Data'!$L$113</f>
        <v>4746.135220845902</v>
      </c>
      <c r="R14" s="65">
        <f>O14*'Demand Data'!$M$113</f>
        <v>4783.1015259558226</v>
      </c>
      <c r="S14" s="65">
        <f>O14*'Demand Data'!$N$113</f>
        <v>4791.8516216684393</v>
      </c>
      <c r="T14" s="65">
        <f>O14*'Demand Data'!$O$113</f>
        <v>4698.0697158230969</v>
      </c>
    </row>
    <row r="15" spans="1:20" x14ac:dyDescent="0.45">
      <c r="A15" s="3" t="s">
        <v>30</v>
      </c>
      <c r="B15" s="8">
        <f>'Demand Data'!D14</f>
        <v>9085</v>
      </c>
      <c r="C15" s="8">
        <f>'Demand Data'!D26</f>
        <v>8541</v>
      </c>
      <c r="D15" s="8">
        <f>'Demand Data'!D38</f>
        <v>9425</v>
      </c>
      <c r="E15" s="8">
        <f>'Demand Data'!D49</f>
        <v>8801</v>
      </c>
      <c r="F15" s="8">
        <f>'Demand Data'!D62</f>
        <v>9814</v>
      </c>
      <c r="G15" s="8">
        <f>'Demand Data'!D74</f>
        <v>10609</v>
      </c>
      <c r="H15" s="8">
        <f>'Demand Data'!D86</f>
        <v>14648</v>
      </c>
      <c r="I15" s="8">
        <f>'Demand Data'!D98</f>
        <v>17822</v>
      </c>
      <c r="J15" s="8">
        <f>'Demand Data'!D110</f>
        <v>15054</v>
      </c>
      <c r="L15" s="10">
        <f t="shared" si="0"/>
        <v>11533.222222222223</v>
      </c>
      <c r="M15" s="2"/>
      <c r="N15" s="2">
        <f t="shared" si="1"/>
        <v>1.0198260482260539</v>
      </c>
      <c r="O15" s="11">
        <f t="shared" si="2"/>
        <v>20896.21159027845</v>
      </c>
      <c r="Q15" s="65">
        <f>O15*'Demand Data'!$L$113</f>
        <v>5214.5444804295721</v>
      </c>
      <c r="R15" s="65">
        <f>O15*'Demand Data'!$M$113</f>
        <v>5255.1590928043242</v>
      </c>
      <c r="S15" s="65">
        <f>O15*'Demand Data'!$N$113</f>
        <v>5264.7727597519161</v>
      </c>
      <c r="T15" s="65">
        <f>O15*'Demand Data'!$O$113</f>
        <v>5161.7352572926347</v>
      </c>
    </row>
    <row r="16" spans="1:20" x14ac:dyDescent="0.45">
      <c r="A16" s="3" t="s">
        <v>31</v>
      </c>
      <c r="B16" s="17">
        <f>SUM(B4:B15)</f>
        <v>69959</v>
      </c>
      <c r="C16" s="17">
        <f t="shared" ref="C16:T16" si="3">SUM(C4:C15)</f>
        <v>89832</v>
      </c>
      <c r="D16" s="17">
        <f t="shared" si="3"/>
        <v>108824</v>
      </c>
      <c r="E16" s="17">
        <f t="shared" si="3"/>
        <v>125216</v>
      </c>
      <c r="F16" s="17">
        <f t="shared" si="3"/>
        <v>117392</v>
      </c>
      <c r="G16" s="17">
        <f t="shared" si="3"/>
        <v>124137</v>
      </c>
      <c r="H16" s="17">
        <f t="shared" si="3"/>
        <v>165633</v>
      </c>
      <c r="I16" s="17">
        <f t="shared" si="3"/>
        <v>200323</v>
      </c>
      <c r="J16" s="17">
        <f t="shared" si="3"/>
        <v>220057</v>
      </c>
      <c r="K16" s="17"/>
      <c r="L16" s="17">
        <f t="shared" si="3"/>
        <v>135708.11111111112</v>
      </c>
      <c r="M16" s="17">
        <f t="shared" si="3"/>
        <v>11309.009259259259</v>
      </c>
      <c r="N16" s="17">
        <f t="shared" si="3"/>
        <v>12</v>
      </c>
      <c r="O16" s="17">
        <f t="shared" si="3"/>
        <v>245879.71597658127</v>
      </c>
      <c r="P16" s="17"/>
      <c r="Q16" s="17">
        <f>SUM(Q4:Q15)</f>
        <v>61358.046182484475</v>
      </c>
      <c r="R16" s="17">
        <f t="shared" si="3"/>
        <v>61835.946653201805</v>
      </c>
      <c r="S16" s="17">
        <f t="shared" si="3"/>
        <v>61949.067909098121</v>
      </c>
      <c r="T16" s="17">
        <f t="shared" si="3"/>
        <v>60736.655231796794</v>
      </c>
    </row>
    <row r="17" spans="1:20" x14ac:dyDescent="0.45">
      <c r="A17" s="3" t="s">
        <v>33</v>
      </c>
      <c r="B17" s="17">
        <f>AVERAGE(B4:B15)</f>
        <v>5829.916666666667</v>
      </c>
      <c r="C17" s="17">
        <f t="shared" ref="C17:T17" si="4">AVERAGE(C4:C15)</f>
        <v>7486</v>
      </c>
      <c r="D17" s="17">
        <f t="shared" si="4"/>
        <v>9068.6666666666661</v>
      </c>
      <c r="E17" s="17">
        <f t="shared" si="4"/>
        <v>10434.666666666666</v>
      </c>
      <c r="F17" s="17">
        <f t="shared" si="4"/>
        <v>9782.6666666666661</v>
      </c>
      <c r="G17" s="17">
        <f t="shared" si="4"/>
        <v>10344.75</v>
      </c>
      <c r="H17" s="17">
        <f t="shared" si="4"/>
        <v>13802.75</v>
      </c>
      <c r="I17" s="17">
        <f t="shared" si="4"/>
        <v>16693.583333333332</v>
      </c>
      <c r="J17" s="17">
        <f t="shared" si="4"/>
        <v>18338.083333333332</v>
      </c>
      <c r="K17" s="17"/>
      <c r="L17" s="17">
        <f t="shared" si="4"/>
        <v>11309.009259259261</v>
      </c>
      <c r="M17" s="17">
        <f t="shared" si="4"/>
        <v>11309.009259259259</v>
      </c>
      <c r="N17" s="17">
        <f t="shared" si="4"/>
        <v>1</v>
      </c>
      <c r="O17" s="17">
        <f t="shared" si="4"/>
        <v>20489.976331381771</v>
      </c>
      <c r="P17" s="17"/>
      <c r="Q17" s="17">
        <f>AVERAGE(Q4:Q15)</f>
        <v>5113.1705152070399</v>
      </c>
      <c r="R17" s="17">
        <f t="shared" si="4"/>
        <v>5152.9955544334834</v>
      </c>
      <c r="S17" s="17">
        <f t="shared" si="4"/>
        <v>5162.4223257581771</v>
      </c>
      <c r="T17" s="17">
        <f t="shared" si="4"/>
        <v>5061.3879359830662</v>
      </c>
    </row>
    <row r="18" spans="1:20" x14ac:dyDescent="0.45">
      <c r="A18" s="3" t="s">
        <v>39</v>
      </c>
      <c r="B18" s="17">
        <f>_xlfn.STDEV.S(B4:B15)</f>
        <v>1706.8432562819451</v>
      </c>
      <c r="C18" s="17">
        <f t="shared" ref="C18:T18" si="5">_xlfn.STDEV.S(C4:C15)</f>
        <v>1769.5874711869483</v>
      </c>
      <c r="D18" s="17">
        <f t="shared" si="5"/>
        <v>1859.3655972514982</v>
      </c>
      <c r="E18" s="17">
        <f t="shared" si="5"/>
        <v>2089.6751958719401</v>
      </c>
      <c r="F18" s="17">
        <f t="shared" si="5"/>
        <v>1698.5738581277997</v>
      </c>
      <c r="G18" s="17">
        <f t="shared" si="5"/>
        <v>2386.4965620987368</v>
      </c>
      <c r="H18" s="17">
        <f t="shared" si="5"/>
        <v>2648.9914761865675</v>
      </c>
      <c r="I18" s="17">
        <f t="shared" si="5"/>
        <v>2818.9164732807035</v>
      </c>
      <c r="J18" s="17">
        <f t="shared" si="5"/>
        <v>4781.4882897641291</v>
      </c>
      <c r="K18" s="17"/>
      <c r="L18" s="17">
        <f t="shared" si="5"/>
        <v>1896.7096729653617</v>
      </c>
      <c r="M18" s="17" t="e">
        <f t="shared" si="5"/>
        <v>#DIV/0!</v>
      </c>
      <c r="N18" s="17">
        <f t="shared" si="5"/>
        <v>0.16771669643938406</v>
      </c>
      <c r="O18" s="17">
        <f t="shared" si="5"/>
        <v>3436.5111404205095</v>
      </c>
      <c r="P18" s="17"/>
      <c r="Q18" s="17">
        <f>_xlfn.STDEV.S(Q4:Q15)</f>
        <v>857.56406714179388</v>
      </c>
      <c r="R18" s="17">
        <f t="shared" si="5"/>
        <v>864.24339115642067</v>
      </c>
      <c r="S18" s="17">
        <f t="shared" si="5"/>
        <v>865.82441810108412</v>
      </c>
      <c r="T18" s="17">
        <f t="shared" si="5"/>
        <v>848.8792640212356</v>
      </c>
    </row>
    <row r="20" spans="1:20" x14ac:dyDescent="0.45">
      <c r="A20" s="5" t="s">
        <v>38</v>
      </c>
      <c r="B20" s="5" t="s">
        <v>32</v>
      </c>
      <c r="C20" s="5" t="s">
        <v>37</v>
      </c>
    </row>
    <row r="21" spans="1:20" x14ac:dyDescent="0.45">
      <c r="A21" s="3">
        <v>1</v>
      </c>
      <c r="B21" s="10">
        <f>B16</f>
        <v>69959</v>
      </c>
      <c r="C21" s="2"/>
    </row>
    <row r="22" spans="1:20" x14ac:dyDescent="0.45">
      <c r="A22" s="3">
        <v>2</v>
      </c>
      <c r="B22" s="10">
        <f>C16</f>
        <v>89832</v>
      </c>
      <c r="C22" s="2"/>
    </row>
    <row r="23" spans="1:20" x14ac:dyDescent="0.45">
      <c r="A23" s="3">
        <v>3</v>
      </c>
      <c r="B23" s="10">
        <f>D16</f>
        <v>108824</v>
      </c>
      <c r="C23" s="2"/>
    </row>
    <row r="24" spans="1:20" x14ac:dyDescent="0.45">
      <c r="A24" s="3">
        <v>4</v>
      </c>
      <c r="B24" s="10">
        <f>E16</f>
        <v>125216</v>
      </c>
      <c r="C24" s="2"/>
    </row>
    <row r="25" spans="1:20" x14ac:dyDescent="0.45">
      <c r="A25" s="3">
        <v>5</v>
      </c>
      <c r="B25" s="10">
        <f>F16</f>
        <v>117392</v>
      </c>
      <c r="C25" s="2"/>
    </row>
    <row r="26" spans="1:20" x14ac:dyDescent="0.45">
      <c r="A26" s="3">
        <v>6</v>
      </c>
      <c r="B26" s="10">
        <f>G16</f>
        <v>124137</v>
      </c>
      <c r="C26" s="2"/>
    </row>
    <row r="27" spans="1:20" x14ac:dyDescent="0.45">
      <c r="A27" s="3">
        <v>7</v>
      </c>
      <c r="B27" s="10">
        <f>H16</f>
        <v>165633</v>
      </c>
      <c r="C27" s="2"/>
    </row>
    <row r="28" spans="1:20" x14ac:dyDescent="0.45">
      <c r="A28" s="3">
        <v>8</v>
      </c>
      <c r="B28" s="10">
        <f>I16</f>
        <v>200323</v>
      </c>
      <c r="C28" s="2"/>
    </row>
    <row r="29" spans="1:20" x14ac:dyDescent="0.45">
      <c r="A29" s="3">
        <v>9</v>
      </c>
      <c r="B29" s="10">
        <f>J16</f>
        <v>220057</v>
      </c>
      <c r="C29" s="2"/>
    </row>
    <row r="30" spans="1:20" x14ac:dyDescent="0.45">
      <c r="A30" s="3">
        <v>10</v>
      </c>
      <c r="B30" s="6"/>
      <c r="C30" s="8">
        <f>'Exponential Smooth with Trend'!F21</f>
        <v>245879.71597658127</v>
      </c>
      <c r="D30" s="9"/>
    </row>
  </sheetData>
  <mergeCells count="2">
    <mergeCell ref="B2:K2"/>
    <mergeCell ref="Q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zoomScaleNormal="100" workbookViewId="0">
      <selection activeCell="E27" sqref="E27"/>
    </sheetView>
  </sheetViews>
  <sheetFormatPr defaultRowHeight="14.25" x14ac:dyDescent="0.45"/>
  <cols>
    <col min="1" max="1" width="9.265625" bestFit="1" customWidth="1"/>
    <col min="8" max="8" width="9" bestFit="1" customWidth="1"/>
  </cols>
  <sheetData>
    <row r="1" spans="1:15" ht="19.5" x14ac:dyDescent="0.6">
      <c r="A1" s="18" t="s">
        <v>42</v>
      </c>
      <c r="B1" s="19"/>
      <c r="C1" s="19" t="s">
        <v>43</v>
      </c>
      <c r="D1" s="19"/>
      <c r="E1" s="19"/>
      <c r="F1" s="19"/>
      <c r="G1" s="19"/>
      <c r="H1" s="19"/>
      <c r="I1" s="19"/>
      <c r="J1" s="19"/>
    </row>
    <row r="2" spans="1:15" x14ac:dyDescent="0.45">
      <c r="A2" s="20"/>
      <c r="B2" s="20"/>
    </row>
    <row r="5" spans="1:15" ht="14.65" thickBot="1" x14ac:dyDescent="0.5">
      <c r="A5" t="s">
        <v>44</v>
      </c>
      <c r="B5" s="21">
        <v>0.95</v>
      </c>
      <c r="C5" s="22" t="str">
        <f>IF(OR(B5&lt;0,B5&gt;1),"Alpha should be between 0 and 1","")</f>
        <v/>
      </c>
    </row>
    <row r="6" spans="1:15" x14ac:dyDescent="0.45">
      <c r="A6" t="s">
        <v>45</v>
      </c>
      <c r="B6" s="21">
        <v>0.61545038074171932</v>
      </c>
      <c r="C6" s="22" t="str">
        <f>IF(OR(B6&lt;0,B6&gt;1),"Beta should be between 0 and 1","")</f>
        <v/>
      </c>
      <c r="J6" s="23"/>
      <c r="L6" s="24"/>
      <c r="M6" s="25"/>
      <c r="N6" s="25"/>
      <c r="O6" s="26"/>
    </row>
    <row r="7" spans="1:15" x14ac:dyDescent="0.45">
      <c r="C7" s="22"/>
      <c r="J7" s="23"/>
      <c r="L7" s="27"/>
      <c r="M7" s="28"/>
      <c r="N7" s="28"/>
      <c r="O7" s="29"/>
    </row>
    <row r="8" spans="1:15" x14ac:dyDescent="0.45">
      <c r="C8" s="22"/>
      <c r="J8" s="23"/>
      <c r="L8" s="27"/>
      <c r="M8" s="28"/>
      <c r="N8" s="28"/>
      <c r="O8" s="29"/>
    </row>
    <row r="9" spans="1:15" x14ac:dyDescent="0.45">
      <c r="C9" s="22"/>
      <c r="J9" s="23"/>
      <c r="L9" s="27"/>
      <c r="M9" s="28"/>
      <c r="N9" s="28"/>
      <c r="O9" s="29"/>
    </row>
    <row r="10" spans="1:15" ht="14.65" thickBot="1" x14ac:dyDescent="0.5">
      <c r="A10" s="30" t="s">
        <v>46</v>
      </c>
      <c r="D10" s="31" t="s">
        <v>47</v>
      </c>
      <c r="E10" s="31"/>
      <c r="F10" s="31"/>
      <c r="J10" s="23"/>
      <c r="L10" s="32" t="s">
        <v>48</v>
      </c>
      <c r="M10" s="33"/>
      <c r="N10" s="33"/>
      <c r="O10" s="34"/>
    </row>
    <row r="11" spans="1:15" s="35" customFormat="1" ht="72" thickBot="1" x14ac:dyDescent="0.55000000000000004">
      <c r="A11" s="35" t="s">
        <v>0</v>
      </c>
      <c r="B11" s="35" t="s">
        <v>32</v>
      </c>
      <c r="D11" s="36" t="s">
        <v>49</v>
      </c>
      <c r="E11" s="37" t="s">
        <v>50</v>
      </c>
      <c r="F11" s="37" t="s">
        <v>51</v>
      </c>
      <c r="G11" s="38" t="s">
        <v>52</v>
      </c>
      <c r="H11" s="38" t="s">
        <v>53</v>
      </c>
      <c r="I11" s="38" t="s">
        <v>54</v>
      </c>
      <c r="J11" s="39" t="s">
        <v>55</v>
      </c>
      <c r="L11" s="40" t="s">
        <v>56</v>
      </c>
      <c r="M11" s="41" t="s">
        <v>57</v>
      </c>
      <c r="N11" s="41" t="s">
        <v>58</v>
      </c>
      <c r="O11" s="42" t="s">
        <v>59</v>
      </c>
    </row>
    <row r="12" spans="1:15" ht="14.65" thickBot="1" x14ac:dyDescent="0.5">
      <c r="A12" t="s">
        <v>60</v>
      </c>
      <c r="B12" s="43">
        <f>Seasonality!B21</f>
        <v>69959</v>
      </c>
      <c r="D12" s="44">
        <v>69959</v>
      </c>
      <c r="E12" s="44">
        <v>0</v>
      </c>
      <c r="F12" s="45">
        <f>D12+E12</f>
        <v>69959</v>
      </c>
      <c r="G12" s="33">
        <f t="shared" ref="G12:G19" si="0">B12-F12</f>
        <v>0</v>
      </c>
      <c r="H12" s="33">
        <f t="shared" ref="H12:H20" si="1">ABS(G12)</f>
        <v>0</v>
      </c>
      <c r="I12" s="33">
        <f t="shared" ref="I12:I19" si="2">G12^2</f>
        <v>0</v>
      </c>
      <c r="J12" s="46">
        <f t="shared" ref="J12:J19" si="3">H12/B12</f>
        <v>0</v>
      </c>
      <c r="L12" s="47"/>
      <c r="M12" s="33"/>
      <c r="N12" s="33"/>
      <c r="O12" s="34"/>
    </row>
    <row r="13" spans="1:15" ht="14.65" thickBot="1" x14ac:dyDescent="0.5">
      <c r="A13" t="s">
        <v>61</v>
      </c>
      <c r="B13" s="43">
        <f>Seasonality!B22</f>
        <v>89832</v>
      </c>
      <c r="D13" s="47">
        <f>$B$5*B12+(1-$B$5)*F12</f>
        <v>69959</v>
      </c>
      <c r="E13" s="45">
        <f>$B$6*(D13-D12)+(1-$B$6)*E12</f>
        <v>0</v>
      </c>
      <c r="F13" s="45">
        <f>D13+E13</f>
        <v>69959</v>
      </c>
      <c r="G13" s="33">
        <f t="shared" si="0"/>
        <v>19873</v>
      </c>
      <c r="H13" s="33">
        <f t="shared" si="1"/>
        <v>19873</v>
      </c>
      <c r="I13" s="33">
        <f t="shared" si="2"/>
        <v>394936129</v>
      </c>
      <c r="J13" s="46">
        <f t="shared" si="3"/>
        <v>0.2212240626948081</v>
      </c>
      <c r="L13" s="47">
        <f>L12+G13</f>
        <v>19873</v>
      </c>
      <c r="M13" s="33">
        <f>M12+H13</f>
        <v>19873</v>
      </c>
      <c r="N13" s="33">
        <f>SUM($H$11:H13)/COUNT($H$11:H13)</f>
        <v>9936.5</v>
      </c>
      <c r="O13" s="34">
        <f>L13/N13</f>
        <v>2</v>
      </c>
    </row>
    <row r="14" spans="1:15" ht="14.65" thickBot="1" x14ac:dyDescent="0.5">
      <c r="A14" t="s">
        <v>62</v>
      </c>
      <c r="B14" s="43">
        <f>Seasonality!B23</f>
        <v>108824</v>
      </c>
      <c r="D14" s="47">
        <f t="shared" ref="D14:D21" si="4">$B$5*B13+(1-$B$5)*F13</f>
        <v>88838.349999999991</v>
      </c>
      <c r="E14" s="45">
        <f t="shared" ref="E14:E21" si="5">$B$6*(D14-D13)+(1-$B$6)*E13</f>
        <v>11619.303145656173</v>
      </c>
      <c r="F14" s="45">
        <f t="shared" ref="F14:F21" si="6">D14+E14</f>
        <v>100457.65314565616</v>
      </c>
      <c r="G14" s="33">
        <f t="shared" si="0"/>
        <v>8366.3468543438357</v>
      </c>
      <c r="H14" s="33">
        <f t="shared" si="1"/>
        <v>8366.3468543438357</v>
      </c>
      <c r="I14" s="33">
        <f t="shared" si="2"/>
        <v>69995759.687188998</v>
      </c>
      <c r="J14" s="46">
        <f t="shared" si="3"/>
        <v>7.6879611614568799E-2</v>
      </c>
      <c r="L14" s="47">
        <f t="shared" ref="L14:M19" si="7">L13+G14</f>
        <v>28239.346854343836</v>
      </c>
      <c r="M14" s="33">
        <f t="shared" si="7"/>
        <v>28239.346854343836</v>
      </c>
      <c r="N14" s="33">
        <f>SUM($H$11:H14)/COUNT($H$11:H14)</f>
        <v>9413.1156181146125</v>
      </c>
      <c r="O14" s="34">
        <f t="shared" ref="O14:O19" si="8">L14/N14</f>
        <v>3</v>
      </c>
    </row>
    <row r="15" spans="1:15" ht="14.65" thickBot="1" x14ac:dyDescent="0.5">
      <c r="A15" t="s">
        <v>63</v>
      </c>
      <c r="B15" s="43">
        <f>Seasonality!B24</f>
        <v>125216</v>
      </c>
      <c r="D15" s="47">
        <f t="shared" si="4"/>
        <v>108405.6826572828</v>
      </c>
      <c r="E15" s="45">
        <f t="shared" si="5"/>
        <v>16510.920934733207</v>
      </c>
      <c r="F15" s="45">
        <f t="shared" si="6"/>
        <v>124916.60359201601</v>
      </c>
      <c r="G15" s="33">
        <f t="shared" si="0"/>
        <v>299.39640798399341</v>
      </c>
      <c r="H15" s="33">
        <f t="shared" si="1"/>
        <v>299.39640798399341</v>
      </c>
      <c r="I15" s="33">
        <f t="shared" si="2"/>
        <v>89638.209113717836</v>
      </c>
      <c r="J15" s="46">
        <f t="shared" si="3"/>
        <v>2.3910395475338088E-3</v>
      </c>
      <c r="L15" s="47">
        <f t="shared" si="7"/>
        <v>28538.743262327829</v>
      </c>
      <c r="M15" s="33">
        <f t="shared" si="7"/>
        <v>28538.743262327829</v>
      </c>
      <c r="N15" s="33">
        <f>SUM($H$11:H15)/COUNT($H$11:H15)</f>
        <v>7134.6858155819573</v>
      </c>
      <c r="O15" s="34">
        <f t="shared" si="8"/>
        <v>4</v>
      </c>
    </row>
    <row r="16" spans="1:15" ht="14.65" thickBot="1" x14ac:dyDescent="0.5">
      <c r="A16" t="s">
        <v>64</v>
      </c>
      <c r="B16" s="43">
        <f>Seasonality!B25</f>
        <v>117392</v>
      </c>
      <c r="D16" s="47">
        <f t="shared" si="4"/>
        <v>125201.0301796008</v>
      </c>
      <c r="E16" s="45">
        <f t="shared" si="5"/>
        <v>16685.971386355337</v>
      </c>
      <c r="F16" s="45">
        <f t="shared" si="6"/>
        <v>141887.00156595613</v>
      </c>
      <c r="G16" s="33">
        <f t="shared" si="0"/>
        <v>-24495.001565956132</v>
      </c>
      <c r="H16" s="33">
        <f t="shared" si="1"/>
        <v>24495.001565956132</v>
      </c>
      <c r="I16" s="33">
        <f t="shared" si="2"/>
        <v>600005101.71619332</v>
      </c>
      <c r="J16" s="46">
        <f t="shared" si="3"/>
        <v>0.20865988794769774</v>
      </c>
      <c r="L16" s="47">
        <f t="shared" si="7"/>
        <v>4043.7416963716969</v>
      </c>
      <c r="M16" s="33">
        <f t="shared" si="7"/>
        <v>53033.744828283961</v>
      </c>
      <c r="N16" s="33">
        <f>SUM($H$11:H16)/COUNT($H$11:H16)</f>
        <v>10606.748965656792</v>
      </c>
      <c r="O16" s="34">
        <f t="shared" si="8"/>
        <v>0.38124233065803492</v>
      </c>
    </row>
    <row r="17" spans="1:15" ht="14.65" thickBot="1" x14ac:dyDescent="0.5">
      <c r="A17" t="s">
        <v>65</v>
      </c>
      <c r="B17" s="43">
        <f>Seasonality!B26</f>
        <v>124137</v>
      </c>
      <c r="D17" s="47">
        <f t="shared" si="4"/>
        <v>118616.7500782978</v>
      </c>
      <c r="E17" s="45">
        <f t="shared" si="5"/>
        <v>2364.2862483204549</v>
      </c>
      <c r="F17" s="45">
        <f t="shared" si="6"/>
        <v>120981.03632661825</v>
      </c>
      <c r="G17" s="33">
        <f t="shared" si="0"/>
        <v>3155.963673381746</v>
      </c>
      <c r="H17" s="33">
        <f t="shared" si="1"/>
        <v>3155.963673381746</v>
      </c>
      <c r="I17" s="33">
        <f t="shared" si="2"/>
        <v>9960106.7077052034</v>
      </c>
      <c r="J17" s="46">
        <f t="shared" si="3"/>
        <v>2.5423231376477166E-2</v>
      </c>
      <c r="L17" s="47">
        <f t="shared" si="7"/>
        <v>7199.7053697534429</v>
      </c>
      <c r="M17" s="33">
        <f t="shared" si="7"/>
        <v>56189.708501665707</v>
      </c>
      <c r="N17" s="33">
        <f>SUM($H$11:H17)/COUNT($H$11:H17)</f>
        <v>9364.9514169442846</v>
      </c>
      <c r="O17" s="34">
        <f t="shared" si="8"/>
        <v>0.76879260224743962</v>
      </c>
    </row>
    <row r="18" spans="1:15" ht="14.65" thickBot="1" x14ac:dyDescent="0.5">
      <c r="A18" t="s">
        <v>66</v>
      </c>
      <c r="B18" s="43">
        <f>Seasonality!B27</f>
        <v>165633</v>
      </c>
      <c r="D18" s="47">
        <f t="shared" si="4"/>
        <v>123979.20181633091</v>
      </c>
      <c r="E18" s="45">
        <f t="shared" si="5"/>
        <v>4209.5083404907909</v>
      </c>
      <c r="F18" s="45">
        <f t="shared" si="6"/>
        <v>128188.7101568217</v>
      </c>
      <c r="G18" s="33">
        <f t="shared" si="0"/>
        <v>37444.289843178296</v>
      </c>
      <c r="H18" s="33">
        <f t="shared" si="1"/>
        <v>37444.289843178296</v>
      </c>
      <c r="I18" s="33">
        <f t="shared" si="2"/>
        <v>1402074841.8599453</v>
      </c>
      <c r="J18" s="46">
        <f t="shared" si="3"/>
        <v>0.22606781162677905</v>
      </c>
      <c r="L18" s="47">
        <f t="shared" si="7"/>
        <v>44643.995212931739</v>
      </c>
      <c r="M18" s="33">
        <f t="shared" si="7"/>
        <v>93633.998344844003</v>
      </c>
      <c r="N18" s="33">
        <f>SUM($H$11:H18)/COUNT($H$11:H18)</f>
        <v>13376.285477834857</v>
      </c>
      <c r="O18" s="34">
        <f t="shared" si="8"/>
        <v>3.3375480275827671</v>
      </c>
    </row>
    <row r="19" spans="1:15" ht="14.65" thickBot="1" x14ac:dyDescent="0.5">
      <c r="A19" t="s">
        <v>67</v>
      </c>
      <c r="B19" s="43">
        <f>Seasonality!B28</f>
        <v>200323</v>
      </c>
      <c r="D19" s="47">
        <f t="shared" si="4"/>
        <v>163760.78550784109</v>
      </c>
      <c r="E19" s="45">
        <f t="shared" si="5"/>
        <v>26102.355659048804</v>
      </c>
      <c r="F19" s="45">
        <f t="shared" si="6"/>
        <v>189863.14116688989</v>
      </c>
      <c r="G19" s="33">
        <f t="shared" si="0"/>
        <v>10459.858833110105</v>
      </c>
      <c r="H19" s="33">
        <f t="shared" si="1"/>
        <v>10459.858833110105</v>
      </c>
      <c r="I19" s="33">
        <f t="shared" si="2"/>
        <v>109408646.8085915</v>
      </c>
      <c r="J19" s="46">
        <f t="shared" si="3"/>
        <v>5.2214966993855451E-2</v>
      </c>
      <c r="L19" s="47">
        <f t="shared" si="7"/>
        <v>55103.854046041844</v>
      </c>
      <c r="M19" s="33">
        <f t="shared" si="7"/>
        <v>104093.85717795411</v>
      </c>
      <c r="N19" s="33">
        <f>SUM($H$11:H19)/COUNT($H$11:H19)</f>
        <v>13011.732147244264</v>
      </c>
      <c r="O19" s="34">
        <f t="shared" si="8"/>
        <v>4.2349360886369158</v>
      </c>
    </row>
    <row r="20" spans="1:15" ht="14.65" thickBot="1" x14ac:dyDescent="0.5">
      <c r="A20" t="s">
        <v>68</v>
      </c>
      <c r="B20" s="43">
        <f>Seasonality!B29</f>
        <v>220057</v>
      </c>
      <c r="D20" s="47">
        <f t="shared" ref="D20" si="9">$B$5*B19+(1-$B$5)*F19</f>
        <v>199800.00705834449</v>
      </c>
      <c r="E20" s="45">
        <f t="shared" ref="E20" si="10">$B$6*(D20-D19)+(1-$B$6)*E19</f>
        <v>32218.003555323936</v>
      </c>
      <c r="F20" s="45">
        <f t="shared" ref="F20" si="11">D20+E20</f>
        <v>232018.01061366842</v>
      </c>
      <c r="G20" s="33">
        <f t="shared" ref="G20" si="12">B20-F20</f>
        <v>-11961.010613668419</v>
      </c>
      <c r="H20" s="33">
        <f t="shared" si="1"/>
        <v>11961.010613668419</v>
      </c>
      <c r="I20" s="33">
        <f t="shared" ref="I20" si="13">G20^2</f>
        <v>143065774.90028858</v>
      </c>
      <c r="J20" s="46">
        <f t="shared" ref="J20" si="14">H20/B20</f>
        <v>5.4354147396667316E-2</v>
      </c>
      <c r="L20" s="47">
        <f t="shared" ref="L20" si="15">L19+G20</f>
        <v>43142.843432373425</v>
      </c>
      <c r="M20" s="33">
        <f t="shared" ref="M20" si="16">M19+H20</f>
        <v>116054.86779162253</v>
      </c>
      <c r="N20" s="33">
        <f>SUM($H$11:H20)/COUNT($H$11:H20)</f>
        <v>12894.98531018028</v>
      </c>
      <c r="O20" s="34">
        <f t="shared" ref="O20" si="17">L20/N20</f>
        <v>3.3457070632188461</v>
      </c>
    </row>
    <row r="21" spans="1:15" ht="14.65" thickBot="1" x14ac:dyDescent="0.5">
      <c r="B21" s="48" t="s">
        <v>69</v>
      </c>
      <c r="C21" s="49"/>
      <c r="D21" s="49">
        <f t="shared" si="4"/>
        <v>220655.05053068342</v>
      </c>
      <c r="E21" s="49">
        <f t="shared" si="5"/>
        <v>25224.665445897859</v>
      </c>
      <c r="F21" s="50">
        <f t="shared" si="6"/>
        <v>245879.71597658127</v>
      </c>
      <c r="G21" s="45"/>
      <c r="H21" s="33"/>
      <c r="I21" s="33"/>
      <c r="J21" s="34"/>
    </row>
    <row r="22" spans="1:15" x14ac:dyDescent="0.45">
      <c r="D22" s="51" t="s">
        <v>31</v>
      </c>
      <c r="E22" s="52"/>
      <c r="F22" s="52"/>
      <c r="G22" s="33">
        <f>SUM(G12:G20)</f>
        <v>43142.843432373425</v>
      </c>
      <c r="H22" s="33">
        <f>SUM(H12:H20)</f>
        <v>116054.86779162253</v>
      </c>
      <c r="I22" s="33">
        <f>SUM(I12:I20)</f>
        <v>2729535998.8890262</v>
      </c>
      <c r="J22" s="46">
        <f>SUM(J12:J20)</f>
        <v>0.86721475919838742</v>
      </c>
    </row>
    <row r="23" spans="1:15" x14ac:dyDescent="0.45">
      <c r="D23" s="53" t="s">
        <v>33</v>
      </c>
      <c r="E23" s="54"/>
      <c r="F23" s="54"/>
      <c r="G23" s="55">
        <f>AVERAGE(G12:G20)</f>
        <v>4793.6492702637142</v>
      </c>
      <c r="H23" s="55">
        <f>AVERAGE(H12:H20)</f>
        <v>12894.98531018028</v>
      </c>
      <c r="I23" s="55">
        <f>AVERAGE(I12:I20)</f>
        <v>303281777.65433621</v>
      </c>
      <c r="J23" s="56">
        <f>AVERAGE(J12:J20)</f>
        <v>9.6357195466487494E-2</v>
      </c>
    </row>
    <row r="24" spans="1:15" x14ac:dyDescent="0.45">
      <c r="D24" s="32"/>
      <c r="E24" s="57"/>
      <c r="F24" s="57"/>
      <c r="G24" s="58" t="s">
        <v>70</v>
      </c>
      <c r="H24" s="58" t="s">
        <v>71</v>
      </c>
      <c r="I24" s="58" t="s">
        <v>72</v>
      </c>
      <c r="J24" s="59" t="s">
        <v>73</v>
      </c>
    </row>
    <row r="25" spans="1:15" ht="14.65" thickBot="1" x14ac:dyDescent="0.5">
      <c r="D25" s="60"/>
      <c r="E25" s="61"/>
      <c r="F25" s="61"/>
      <c r="G25" s="62"/>
      <c r="H25" s="63" t="s">
        <v>74</v>
      </c>
      <c r="I25" s="62">
        <f>SQRT(I22/(COUNT(I12:I20)-2))</f>
        <v>19746.739328988057</v>
      </c>
      <c r="J25" s="64"/>
    </row>
    <row r="26" spans="1:15" x14ac:dyDescent="0.45">
      <c r="A26" s="31"/>
      <c r="B26" s="31"/>
      <c r="I26" t="str">
        <f>IF(COUNT(I12:I20)-2&lt;1,"Not enough data to compute the standard error","")</f>
        <v/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Demand Data</vt:lpstr>
      <vt:lpstr>Seasonality</vt:lpstr>
      <vt:lpstr>Exponential Smooth with Trend</vt:lpstr>
      <vt:lpstr>Descriptive Analysis</vt:lpstr>
    </vt:vector>
  </TitlesOfParts>
  <Company>University Of Victoria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adelg</dc:creator>
  <cp:lastModifiedBy>Mohammadreza Nematollahi</cp:lastModifiedBy>
  <dcterms:created xsi:type="dcterms:W3CDTF">2019-01-21T05:36:31Z</dcterms:created>
  <dcterms:modified xsi:type="dcterms:W3CDTF">2023-03-08T03:25:20Z</dcterms:modified>
</cp:coreProperties>
</file>