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issertation\validation_analysis\"/>
    </mc:Choice>
  </mc:AlternateContent>
  <xr:revisionPtr revIDLastSave="0" documentId="13_ncr:1_{67A2FB8B-DEE3-4C41-8C65-7B4D000C1143}" xr6:coauthVersionLast="47" xr6:coauthVersionMax="47" xr10:uidLastSave="{00000000-0000-0000-0000-000000000000}"/>
  <bookViews>
    <workbookView xWindow="-120" yWindow="-120" windowWidth="29040" windowHeight="15840" xr2:uid="{E74FFE6B-697A-4248-9F4D-7EF9C562CA38}"/>
  </bookViews>
  <sheets>
    <sheet name="Sheet1" sheetId="1" r:id="rId1"/>
    <sheet name="Sheet3" sheetId="3" r:id="rId2"/>
    <sheet name="With grade" sheetId="2" r:id="rId3"/>
    <sheet name="Sheet5" sheetId="5" r:id="rId4"/>
    <sheet name="Without grade" sheetId="4" r:id="rId5"/>
  </sheets>
  <calcPr calcId="191029"/>
  <pivotCaches>
    <pivotCache cacheId="26" r:id="rId6"/>
    <pivotCache cacheId="3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7" i="4"/>
  <c r="F9" i="4"/>
  <c r="F6" i="4"/>
  <c r="S3" i="1"/>
  <c r="F8" i="2"/>
  <c r="F9" i="2"/>
  <c r="F6" i="2"/>
  <c r="F13" i="2"/>
  <c r="F12" i="2"/>
  <c r="F11" i="2"/>
  <c r="F10" i="2"/>
  <c r="F7" i="2"/>
  <c r="H22" i="1"/>
  <c r="R7" i="1" s="1"/>
  <c r="H21" i="1"/>
  <c r="T6" i="1" s="1"/>
  <c r="H20" i="1"/>
  <c r="T5" i="1" s="1"/>
  <c r="H19" i="1"/>
  <c r="R4" i="1" s="1"/>
  <c r="H18" i="1"/>
  <c r="H17" i="1"/>
  <c r="R2" i="1" s="1"/>
  <c r="K2" i="1"/>
  <c r="K3" i="1" s="1"/>
  <c r="I2" i="1"/>
  <c r="I3" i="1" s="1"/>
  <c r="H13" i="1"/>
  <c r="H12" i="1"/>
  <c r="H11" i="1"/>
  <c r="H10" i="1"/>
  <c r="L2" i="1"/>
  <c r="L3" i="1" s="1"/>
  <c r="M2" i="1"/>
  <c r="J2" i="1"/>
  <c r="J3" i="1" s="1"/>
  <c r="H2" i="1"/>
  <c r="U6" i="1" l="1"/>
  <c r="S7" i="1"/>
  <c r="U5" i="1"/>
  <c r="U2" i="1"/>
  <c r="T2" i="1"/>
  <c r="S2" i="1"/>
  <c r="S4" i="1"/>
  <c r="R3" i="1"/>
</calcChain>
</file>

<file path=xl/sharedStrings.xml><?xml version="1.0" encoding="utf-8"?>
<sst xmlns="http://schemas.openxmlformats.org/spreadsheetml/2006/main" count="166" uniqueCount="40">
  <si>
    <t>A2</t>
  </si>
  <si>
    <t>A1</t>
  </si>
  <si>
    <t>T13</t>
  </si>
  <si>
    <t>T14</t>
  </si>
  <si>
    <t>C_rr</t>
  </si>
  <si>
    <t>C_d</t>
  </si>
  <si>
    <t>DOE</t>
  </si>
  <si>
    <t>I85</t>
  </si>
  <si>
    <t>JDSMC</t>
  </si>
  <si>
    <t>NRC</t>
  </si>
  <si>
    <t>Mass</t>
  </si>
  <si>
    <t>speed (mph)</t>
  </si>
  <si>
    <t>Drag fraction</t>
  </si>
  <si>
    <t>Constants</t>
  </si>
  <si>
    <t>I85 (EB)</t>
  </si>
  <si>
    <t>I85 (WB)</t>
  </si>
  <si>
    <t>v_z</t>
  </si>
  <si>
    <t>JDSMC (WB)</t>
  </si>
  <si>
    <t>JDSMC (EB)</t>
  </si>
  <si>
    <t>A1 mass</t>
  </si>
  <si>
    <t>A2 mass</t>
  </si>
  <si>
    <t>T13 mass</t>
  </si>
  <si>
    <t>average percent grade</t>
  </si>
  <si>
    <t>T14 mass</t>
  </si>
  <si>
    <t>A1 drag fraction</t>
  </si>
  <si>
    <t>A2 drag fraction</t>
  </si>
  <si>
    <t>T13 drag fraction</t>
  </si>
  <si>
    <t>T14 drag fraction</t>
  </si>
  <si>
    <t>Campaign</t>
  </si>
  <si>
    <t>Truck</t>
  </si>
  <si>
    <t>Velocity</t>
  </si>
  <si>
    <t>Drag Fraction</t>
  </si>
  <si>
    <t>Percent Grade</t>
  </si>
  <si>
    <t>Row Labels</t>
  </si>
  <si>
    <t>Grand Total</t>
  </si>
  <si>
    <t>Sum of Drag Fraction</t>
  </si>
  <si>
    <t>Hwy-280 West</t>
  </si>
  <si>
    <t>Hwy-280 East</t>
  </si>
  <si>
    <t>I-85 East</t>
  </si>
  <si>
    <t>I-85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</si>
</sst>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[drag_fractions.xlsx]Sheet3!PivotTable3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Sheet3!$A$2:$A$22</c:f>
              <c:multiLvlStrCache>
                <c:ptCount val="14"/>
                <c:lvl>
                  <c:pt idx="0">
                    <c:v>A1</c:v>
                  </c:pt>
                  <c:pt idx="1">
                    <c:v>A2</c:v>
                  </c:pt>
                  <c:pt idx="2">
                    <c:v>T13</c:v>
                  </c:pt>
                  <c:pt idx="3">
                    <c:v>T14</c:v>
                  </c:pt>
                  <c:pt idx="4">
                    <c:v>A1</c:v>
                  </c:pt>
                  <c:pt idx="5">
                    <c:v>A2</c:v>
                  </c:pt>
                  <c:pt idx="6">
                    <c:v>A1</c:v>
                  </c:pt>
                  <c:pt idx="7">
                    <c:v>A2</c:v>
                  </c:pt>
                  <c:pt idx="8">
                    <c:v>A1</c:v>
                  </c:pt>
                  <c:pt idx="9">
                    <c:v>A2</c:v>
                  </c:pt>
                  <c:pt idx="10">
                    <c:v>T13</c:v>
                  </c:pt>
                  <c:pt idx="11">
                    <c:v>T14</c:v>
                  </c:pt>
                  <c:pt idx="12">
                    <c:v>T13</c:v>
                  </c:pt>
                  <c:pt idx="13">
                    <c:v>T14</c:v>
                  </c:pt>
                </c:lvl>
                <c:lvl>
                  <c:pt idx="0">
                    <c:v>DOE</c:v>
                  </c:pt>
                  <c:pt idx="4">
                    <c:v>NRC</c:v>
                  </c:pt>
                  <c:pt idx="6">
                    <c:v>I-85 West</c:v>
                  </c:pt>
                  <c:pt idx="8">
                    <c:v>I-85 East</c:v>
                  </c:pt>
                  <c:pt idx="10">
                    <c:v>Hwy-280 West</c:v>
                  </c:pt>
                  <c:pt idx="12">
                    <c:v>Hwy-280 East</c:v>
                  </c:pt>
                </c:lvl>
              </c:multiLvlStrCache>
            </c:multiLvlStrRef>
          </c:cat>
          <c:val>
            <c:numRef>
              <c:f>Sheet3!$B$2:$B$22</c:f>
              <c:numCache>
                <c:formatCode>General</c:formatCode>
                <c:ptCount val="14"/>
                <c:pt idx="0">
                  <c:v>0.60986527402760304</c:v>
                </c:pt>
                <c:pt idx="1">
                  <c:v>0.59452648495458305</c:v>
                </c:pt>
                <c:pt idx="2">
                  <c:v>0.58442947367085452</c:v>
                </c:pt>
                <c:pt idx="3">
                  <c:v>0.62263715463249492</c:v>
                </c:pt>
                <c:pt idx="4">
                  <c:v>0.6414311473483133</c:v>
                </c:pt>
                <c:pt idx="5">
                  <c:v>0.6414311473483133</c:v>
                </c:pt>
                <c:pt idx="6">
                  <c:v>0.87051898329740585</c:v>
                </c:pt>
                <c:pt idx="7">
                  <c:v>0.86312826414111787</c:v>
                </c:pt>
                <c:pt idx="8">
                  <c:v>0.66092004072063992</c:v>
                </c:pt>
                <c:pt idx="9">
                  <c:v>0.64642480129110458</c:v>
                </c:pt>
                <c:pt idx="10">
                  <c:v>0.72391714817059638</c:v>
                </c:pt>
                <c:pt idx="11">
                  <c:v>0.75468344038559299</c:v>
                </c:pt>
                <c:pt idx="12">
                  <c:v>0.61411992419273231</c:v>
                </c:pt>
                <c:pt idx="13">
                  <c:v>0.65122690300642838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4-440D-99A7-0919995A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0932240"/>
        <c:axId val="949229152"/>
      </c:barChart>
      <c:catAx>
        <c:axId val="11009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949229152"/>
        <c:crosses val="autoZero"/>
        <c:auto val="1"/>
        <c:lblAlgn val="ctr"/>
        <c:lblOffset val="100"/>
        <c:noMultiLvlLbl val="0"/>
      </c:catAx>
      <c:valAx>
        <c:axId val="9492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/>
                  <a:t>Drag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110093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[drag_fractions.xlsx]Sheet5!PivotTable4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Sheet5!$A$2:$A$16</c:f>
              <c:multiLvlStrCache>
                <c:ptCount val="10"/>
                <c:lvl>
                  <c:pt idx="0">
                    <c:v>A1</c:v>
                  </c:pt>
                  <c:pt idx="1">
                    <c:v>A2</c:v>
                  </c:pt>
                  <c:pt idx="2">
                    <c:v>T13</c:v>
                  </c:pt>
                  <c:pt idx="3">
                    <c:v>T14</c:v>
                  </c:pt>
                  <c:pt idx="4">
                    <c:v>T13</c:v>
                  </c:pt>
                  <c:pt idx="5">
                    <c:v>T14</c:v>
                  </c:pt>
                  <c:pt idx="6">
                    <c:v>A1</c:v>
                  </c:pt>
                  <c:pt idx="7">
                    <c:v>A2</c:v>
                  </c:pt>
                  <c:pt idx="8">
                    <c:v>A1</c:v>
                  </c:pt>
                  <c:pt idx="9">
                    <c:v>A2</c:v>
                  </c:pt>
                </c:lvl>
                <c:lvl>
                  <c:pt idx="0">
                    <c:v>DOE</c:v>
                  </c:pt>
                  <c:pt idx="4">
                    <c:v>Hwy-280 West</c:v>
                  </c:pt>
                  <c:pt idx="6">
                    <c:v>I-85 West</c:v>
                  </c:pt>
                  <c:pt idx="8">
                    <c:v>NRC</c:v>
                  </c:pt>
                </c:lvl>
              </c:multiLvlStrCache>
            </c:multiLvlStrRef>
          </c:cat>
          <c:val>
            <c:numRef>
              <c:f>Sheet5!$B$2:$B$16</c:f>
              <c:numCache>
                <c:formatCode>General</c:formatCode>
                <c:ptCount val="10"/>
                <c:pt idx="0">
                  <c:v>0.60986527402760304</c:v>
                </c:pt>
                <c:pt idx="1">
                  <c:v>0.59452648495458305</c:v>
                </c:pt>
                <c:pt idx="2">
                  <c:v>0.58442947367085452</c:v>
                </c:pt>
                <c:pt idx="3">
                  <c:v>0.62263715463249492</c:v>
                </c:pt>
                <c:pt idx="4">
                  <c:v>0.67750409646723109</c:v>
                </c:pt>
                <c:pt idx="5">
                  <c:v>0.71138048107076568</c:v>
                </c:pt>
                <c:pt idx="6">
                  <c:v>0.76534233087141612</c:v>
                </c:pt>
                <c:pt idx="7">
                  <c:v>0.75364712000110246</c:v>
                </c:pt>
                <c:pt idx="8">
                  <c:v>0.6414311473483133</c:v>
                </c:pt>
                <c:pt idx="9">
                  <c:v>0.6414311473483133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3-4EE6-B39C-CE279E7D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363535"/>
        <c:axId val="1213165695"/>
      </c:barChart>
      <c:catAx>
        <c:axId val="9463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65695"/>
        <c:crosses val="autoZero"/>
        <c:auto val="1"/>
        <c:lblAlgn val="ctr"/>
        <c:lblOffset val="100"/>
        <c:noMultiLvlLbl val="0"/>
      </c:catAx>
      <c:valAx>
        <c:axId val="12131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215712</xdr:colOff>
      <xdr:row>5</xdr:row>
      <xdr:rowOff>89647</xdr:rowOff>
    </xdr:from>
    <xdr:to>
      <xdr:col>13</xdr:col>
      <xdr:colOff>268941</xdr:colOff>
      <xdr:row>24</xdr:row>
      <xdr:rowOff>189380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B2CC2-C949-C27C-9499-1F8100444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0FBA5-BCC4-5780-BAFD-ADA82D3FC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 Stegner" refreshedDate="45348.82178622685" createdVersion="8" refreshedVersion="8" minRefreshableVersion="3" recordCount="14" xr:uid="{7C86CC7B-90E3-490F-9E84-262E3630EA10}">
  <cacheSource type="worksheet">
    <worksheetSource ref="A1:F15" sheet="With grade"/>
  </cacheSource>
  <cacheFields count="6">
    <cacheField name="Campaign" numFmtId="0">
      <sharedItems count="14">
        <s v="DOE"/>
        <s v="I-85 West"/>
        <s v="I-85 East"/>
        <s v="Hwy-280 West"/>
        <s v="Hwy-280 East"/>
        <s v="NRC"/>
        <s v="I85 West" u="1"/>
        <s v="I85 East" u="1"/>
        <s v="JDSMC West" u="1"/>
        <s v="JDSMC East" u="1"/>
        <s v="I85 wb" u="1"/>
        <s v="I85 eb" u="1"/>
        <s v="JDSMC wb" u="1"/>
        <s v="JDSMC eb" u="1"/>
      </sharedItems>
    </cacheField>
    <cacheField name="Truck" numFmtId="0">
      <sharedItems count="4">
        <s v="A1"/>
        <s v="A2"/>
        <s v="T13"/>
        <s v="T14"/>
      </sharedItems>
    </cacheField>
    <cacheField name="Mass" numFmtId="0">
      <sharedItems containsSemiMixedTypes="0" containsString="0" containsNumber="1" containsInteger="1" minValue="16180" maxValue="29500"/>
    </cacheField>
    <cacheField name="Velocity" numFmtId="0">
      <sharedItems containsSemiMixedTypes="0" containsString="0" containsNumber="1" minValue="20.116800000000001" maxValue="29.057600000000001"/>
    </cacheField>
    <cacheField name="Drag Fraction" numFmtId="9">
      <sharedItems containsSemiMixedTypes="0" containsString="0" containsNumber="1" minValue="0.58442947367085452" maxValue="0.87051898329740585"/>
    </cacheField>
    <cacheField name="Percent Grade" numFmtId="0">
      <sharedItems containsSemiMixedTypes="0" containsString="0" containsNumber="1" minValue="-2.8318421052631578E-3" maxValue="3.7031578947368422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 Stegner" refreshedDate="45348.824050810188" createdVersion="8" refreshedVersion="8" minRefreshableVersion="3" recordCount="10" xr:uid="{9623A2B0-5226-4BF4-A390-4AD5120194A6}">
  <cacheSource type="worksheet">
    <worksheetSource ref="A1:F11" sheet="Without grade"/>
  </cacheSource>
  <cacheFields count="6">
    <cacheField name="Campaign" numFmtId="0">
      <sharedItems count="4">
        <s v="DOE"/>
        <s v="I-85 West"/>
        <s v="Hwy-280 West"/>
        <s v="NRC"/>
      </sharedItems>
    </cacheField>
    <cacheField name="Truck" numFmtId="0">
      <sharedItems count="4">
        <s v="A1"/>
        <s v="A2"/>
        <s v="T13"/>
        <s v="T14"/>
      </sharedItems>
    </cacheField>
    <cacheField name="Mass" numFmtId="0">
      <sharedItems containsSemiMixedTypes="0" containsString="0" containsNumber="1" containsInteger="1" minValue="16180" maxValue="29500"/>
    </cacheField>
    <cacheField name="Velocity" numFmtId="0">
      <sharedItems containsSemiMixedTypes="0" containsString="0" containsNumber="1" minValue="20.116800000000001" maxValue="29.057600000000001"/>
    </cacheField>
    <cacheField name="Drag Fraction" numFmtId="9">
      <sharedItems containsSemiMixedTypes="0" containsString="0" containsNumber="1" minValue="0.58442947367085452" maxValue="0.76534233087141612"/>
    </cacheField>
    <cacheField name="Percent Grade" numFmtId="0">
      <sharedItems containsSemiMixedTypes="0" containsString="0" containsNumber="1" minValue="-2.8318421052631578E-3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6180"/>
    <n v="20.116800000000001"/>
    <n v="0.60986527402760304"/>
    <n v="0"/>
  </r>
  <r>
    <x v="0"/>
    <x v="1"/>
    <n v="17250"/>
    <n v="20.116800000000001"/>
    <n v="0.59452648495458305"/>
    <n v="0"/>
  </r>
  <r>
    <x v="0"/>
    <x v="2"/>
    <n v="22890"/>
    <n v="20.116800000000001"/>
    <n v="0.58442947367085452"/>
    <n v="0"/>
  </r>
  <r>
    <x v="0"/>
    <x v="3"/>
    <n v="19510"/>
    <n v="20.116800000000001"/>
    <n v="0.62263715463249492"/>
    <n v="0"/>
  </r>
  <r>
    <x v="1"/>
    <x v="0"/>
    <n v="16180"/>
    <n v="29.057600000000001"/>
    <n v="0.87051898329740585"/>
    <n v="-2.8318421052631578E-3"/>
  </r>
  <r>
    <x v="1"/>
    <x v="1"/>
    <n v="17250"/>
    <n v="29.057600000000001"/>
    <n v="0.86312826414111787"/>
    <n v="-2.8318421052631578E-3"/>
  </r>
  <r>
    <x v="2"/>
    <x v="0"/>
    <n v="16180"/>
    <n v="29.057600000000001"/>
    <n v="0.66092004072063992"/>
    <n v="3.7031578947368422E-3"/>
  </r>
  <r>
    <x v="2"/>
    <x v="1"/>
    <n v="17250"/>
    <n v="29.057600000000001"/>
    <n v="0.64642480129110458"/>
    <n v="3.7031578947368422E-3"/>
  </r>
  <r>
    <x v="3"/>
    <x v="2"/>
    <n v="22890"/>
    <n v="24.587199999999999"/>
    <n v="0.72391714817059638"/>
    <n v="-1.0934268833087148E-3"/>
  </r>
  <r>
    <x v="3"/>
    <x v="3"/>
    <n v="19510"/>
    <n v="24.587199999999999"/>
    <n v="0.75468344038559299"/>
    <n v="-1.0934268833087148E-3"/>
  </r>
  <r>
    <x v="4"/>
    <x v="2"/>
    <n v="22890"/>
    <n v="24.587199999999999"/>
    <n v="0.61411992419273231"/>
    <n v="1.7602166420482522E-3"/>
  </r>
  <r>
    <x v="4"/>
    <x v="3"/>
    <n v="19510"/>
    <n v="24.587199999999999"/>
    <n v="0.65122690300642838"/>
    <n v="1.7602166420482522E-3"/>
  </r>
  <r>
    <x v="5"/>
    <x v="0"/>
    <n v="29500"/>
    <n v="29.057600000000001"/>
    <n v="0.6414311473483133"/>
    <n v="0"/>
  </r>
  <r>
    <x v="5"/>
    <x v="1"/>
    <n v="29500"/>
    <n v="29.057600000000001"/>
    <n v="0.641431147348313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6180"/>
    <n v="20.116800000000001"/>
    <n v="0.60986527402760304"/>
    <n v="0"/>
  </r>
  <r>
    <x v="0"/>
    <x v="1"/>
    <n v="17250"/>
    <n v="20.116800000000001"/>
    <n v="0.59452648495458305"/>
    <n v="0"/>
  </r>
  <r>
    <x v="0"/>
    <x v="2"/>
    <n v="22890"/>
    <n v="20.116800000000001"/>
    <n v="0.58442947367085452"/>
    <n v="0"/>
  </r>
  <r>
    <x v="0"/>
    <x v="3"/>
    <n v="19510"/>
    <n v="20.116800000000001"/>
    <n v="0.62263715463249492"/>
    <n v="0"/>
  </r>
  <r>
    <x v="1"/>
    <x v="0"/>
    <n v="16180"/>
    <n v="29.057600000000001"/>
    <n v="0.76534233087141612"/>
    <n v="-2.8318421052631578E-3"/>
  </r>
  <r>
    <x v="1"/>
    <x v="1"/>
    <n v="17250"/>
    <n v="29.057600000000001"/>
    <n v="0.75364712000110246"/>
    <n v="-2.8318421052631578E-3"/>
  </r>
  <r>
    <x v="2"/>
    <x v="2"/>
    <n v="22890"/>
    <n v="24.587199999999999"/>
    <n v="0.67750409646723109"/>
    <n v="-1.0934268833087148E-3"/>
  </r>
  <r>
    <x v="2"/>
    <x v="3"/>
    <n v="19510"/>
    <n v="24.587199999999999"/>
    <n v="0.71138048107076568"/>
    <n v="-1.0934268833087148E-3"/>
  </r>
  <r>
    <x v="3"/>
    <x v="0"/>
    <n v="29500"/>
    <n v="29.057600000000001"/>
    <n v="0.6414311473483133"/>
    <n v="0"/>
  </r>
  <r>
    <x v="3"/>
    <x v="1"/>
    <n v="29500"/>
    <n v="29.057600000000001"/>
    <n v="0.641431147348313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2D9EF-6E40-4E72-B82C-7E66AF419118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:B22" firstHeaderRow="1" firstDataRow="1" firstDataCol="1"/>
  <pivotFields count="6">
    <pivotField axis="axisRow" showAll="0">
      <items count="15">
        <item x="0"/>
        <item m="1" x="11"/>
        <item m="1" x="10"/>
        <item m="1" x="13"/>
        <item m="1" x="12"/>
        <item x="5"/>
        <item m="1" x="6"/>
        <item m="1" x="7"/>
        <item m="1" x="8"/>
        <item m="1" x="9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 v="2"/>
    </i>
    <i r="1">
      <x v="3"/>
    </i>
    <i>
      <x v="13"/>
    </i>
    <i r="1">
      <x v="2"/>
    </i>
    <i r="1">
      <x v="3"/>
    </i>
    <i t="grand">
      <x/>
    </i>
  </rowItems>
  <colItems count="1">
    <i/>
  </colItems>
  <dataFields count="1">
    <dataField name="Sum of Drag Fraction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42DB2-3A03-4CCA-BF78-A0AAB0211F37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6" firstHeaderRow="1" firstDataRow="1" firstDataCol="1"/>
  <pivotFields count="6"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9" showAll="0"/>
    <pivotField showAll="0"/>
  </pivotFields>
  <rowFields count="2">
    <field x="0"/>
    <field x="1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 v="2"/>
    </i>
    <i r="1">
      <x v="3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Drag Fraction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1767-6FFB-429E-B88F-9D81B1CE262D}">
  <dimension ref="A1:AC22"/>
  <sheetViews>
    <sheetView tabSelected="1" topLeftCell="D1" workbookViewId="0">
      <selection activeCell="G16" sqref="G16:Q22"/>
    </sheetView>
  </sheetViews>
  <sheetFormatPr defaultRowHeight="15" x14ac:dyDescent="0.25"/>
  <sheetData>
    <row r="1" spans="1:29" x14ac:dyDescent="0.25">
      <c r="B1" t="s">
        <v>1</v>
      </c>
      <c r="C1" t="s">
        <v>0</v>
      </c>
      <c r="D1" t="s">
        <v>2</v>
      </c>
      <c r="E1" t="s">
        <v>3</v>
      </c>
      <c r="H1" t="s">
        <v>6</v>
      </c>
      <c r="I1" t="s">
        <v>15</v>
      </c>
      <c r="J1" t="s">
        <v>14</v>
      </c>
      <c r="K1" t="s">
        <v>17</v>
      </c>
      <c r="L1" t="s">
        <v>18</v>
      </c>
      <c r="M1" t="s">
        <v>9</v>
      </c>
      <c r="Q1" t="s">
        <v>12</v>
      </c>
      <c r="R1" t="s">
        <v>1</v>
      </c>
      <c r="S1" t="s">
        <v>0</v>
      </c>
      <c r="T1" t="s">
        <v>2</v>
      </c>
      <c r="U1" t="s">
        <v>3</v>
      </c>
      <c r="W1" t="s">
        <v>12</v>
      </c>
      <c r="X1" t="s">
        <v>6</v>
      </c>
      <c r="Y1" t="s">
        <v>15</v>
      </c>
      <c r="Z1" t="s">
        <v>14</v>
      </c>
      <c r="AA1" t="s">
        <v>17</v>
      </c>
      <c r="AB1" t="s">
        <v>18</v>
      </c>
      <c r="AC1" t="s">
        <v>9</v>
      </c>
    </row>
    <row r="2" spans="1:29" x14ac:dyDescent="0.25">
      <c r="A2" t="s">
        <v>5</v>
      </c>
      <c r="B2">
        <v>0.55000000000000004</v>
      </c>
      <c r="C2">
        <v>0.55000000000000004</v>
      </c>
      <c r="D2">
        <v>0.7</v>
      </c>
      <c r="E2">
        <v>0.7</v>
      </c>
      <c r="G2" t="s">
        <v>11</v>
      </c>
      <c r="H2">
        <f>CONVERT(45,"mph","m/sec")</f>
        <v>20.116800000000001</v>
      </c>
      <c r="I2">
        <f>CONVERT(65,"mph","m/sec")</f>
        <v>29.057600000000001</v>
      </c>
      <c r="J2">
        <f>CONVERT(65,"mph","m/sec")</f>
        <v>29.057600000000001</v>
      </c>
      <c r="K2">
        <f>CONVERT(55,"mph","m/sec")</f>
        <v>24.587199999999999</v>
      </c>
      <c r="L2">
        <f>CONVERT(55,"mph","m/sec")</f>
        <v>24.587199999999999</v>
      </c>
      <c r="M2">
        <f>CONVERT(65,"mph","m/sec")</f>
        <v>29.057600000000001</v>
      </c>
      <c r="Q2" t="s">
        <v>6</v>
      </c>
      <c r="R2">
        <f>(B$2*$A$8*$A$9/2*$H17^2)/((B$2*$A$8*$A$9/2*$H17^2)+((B$3+$I17)*$A$7*J17))</f>
        <v>0.60986527402760304</v>
      </c>
      <c r="S2">
        <f>(C$2*$A$8*$A$9/2*$H17^2)/((C$2*$A$8*$A$9/2*$H17^2)+((C$3+$I17)*$A$7*L17))</f>
        <v>0.59452648495458305</v>
      </c>
      <c r="T2">
        <f>(D$2*$A$8*$A$9/2*$H17^2)/((D$2*$A$8*$A$9/2*$H17^2)+((D$3+$I17)*$A$7*N17))</f>
        <v>0.58442947367085452</v>
      </c>
      <c r="U2">
        <f>(E$2*$A$8*$A$9/2*$H17^2)/((E$2*$A$8*$A$9/2*$H17^2)+((E$3+$I17)*$A$7*P17))</f>
        <v>0.62263715463249492</v>
      </c>
      <c r="W2" t="s">
        <v>1</v>
      </c>
      <c r="X2">
        <v>0.60986527402760304</v>
      </c>
      <c r="Y2">
        <v>0.87051898329740585</v>
      </c>
      <c r="Z2">
        <v>0.66092004072063992</v>
      </c>
      <c r="AC2">
        <v>0.6414311473483133</v>
      </c>
    </row>
    <row r="3" spans="1:29" x14ac:dyDescent="0.25">
      <c r="A3" t="s">
        <v>4</v>
      </c>
      <c r="B3">
        <v>5.4999999999999997E-3</v>
      </c>
      <c r="C3">
        <v>5.4999999999999997E-3</v>
      </c>
      <c r="D3">
        <v>5.4999999999999997E-3</v>
      </c>
      <c r="E3">
        <v>5.4999999999999997E-3</v>
      </c>
      <c r="G3" t="s">
        <v>16</v>
      </c>
      <c r="H3">
        <v>0</v>
      </c>
      <c r="I3">
        <f>(196.5-88.89)/(38000/I2)</f>
        <v>8.2286535157894733E-2</v>
      </c>
      <c r="J3">
        <f>(54.48-195.2)/(38000/J2)</f>
        <v>-0.10760488084210526</v>
      </c>
      <c r="K3">
        <f>-8.883/(8124/K2)</f>
        <v>-2.6884305465288034E-2</v>
      </c>
      <c r="L3">
        <f>14.3/(8124/L2)</f>
        <v>4.327879862136879E-2</v>
      </c>
      <c r="M3">
        <v>0</v>
      </c>
      <c r="Q3" t="s">
        <v>15</v>
      </c>
      <c r="R3">
        <f t="shared" ref="R3:R7" si="0">(B$2*$A$8*$A$9/2*$H18^2)/((B$2*$A$8*$A$9/2*$H18^2)+((B$3+$I18)*$A$7*J18))</f>
        <v>0.76534233087141612</v>
      </c>
      <c r="S3">
        <f>(C$2*$A$8*$A$9/2*$H18^2)/((C$2*$A$8*$A$9/2*$H18^2)+((C$3+$I18)*$A$7*L18))</f>
        <v>0.75364712000110246</v>
      </c>
      <c r="W3" t="s">
        <v>0</v>
      </c>
      <c r="X3">
        <v>0.59452648495458305</v>
      </c>
      <c r="Y3">
        <v>0.86312826414111787</v>
      </c>
      <c r="Z3">
        <v>0.64642480129110458</v>
      </c>
      <c r="AC3">
        <v>0.6414311473483133</v>
      </c>
    </row>
    <row r="4" spans="1:29" x14ac:dyDescent="0.25">
      <c r="G4" t="s">
        <v>1</v>
      </c>
      <c r="H4">
        <v>16180</v>
      </c>
      <c r="I4">
        <v>16180</v>
      </c>
      <c r="J4">
        <v>16180</v>
      </c>
      <c r="M4">
        <v>29500</v>
      </c>
      <c r="Q4" t="s">
        <v>14</v>
      </c>
      <c r="R4">
        <f t="shared" si="0"/>
        <v>0.76534233087141612</v>
      </c>
      <c r="S4">
        <f>(C$2*$A$8*$A$9/2*$H19^2)/((C$2*$A$8*$A$9/2*$H19^2)+((C$3+$I19)*$A$7*L19))</f>
        <v>0.75364712000110246</v>
      </c>
      <c r="W4" t="s">
        <v>2</v>
      </c>
      <c r="X4">
        <v>0.58442947367085452</v>
      </c>
      <c r="AA4">
        <v>0.72391714817059638</v>
      </c>
      <c r="AB4">
        <v>0.61411992419273231</v>
      </c>
    </row>
    <row r="5" spans="1:29" x14ac:dyDescent="0.25">
      <c r="G5" t="s">
        <v>0</v>
      </c>
      <c r="H5">
        <v>17250</v>
      </c>
      <c r="I5">
        <v>17250</v>
      </c>
      <c r="J5">
        <v>17250</v>
      </c>
      <c r="M5">
        <v>29500</v>
      </c>
      <c r="Q5" t="s">
        <v>17</v>
      </c>
      <c r="T5">
        <f>(D$2*$A$8*$A$9/2*$H20^2)/((D$2*$A$8*$A$9/2*$H20^2)+((D$3+$I20)*$A$7*N20))</f>
        <v>0.67750409646723109</v>
      </c>
      <c r="U5">
        <f>(E$2*$A$8*$A$9/2*$H20^2)/((E$2*$A$8*$A$9/2*$H20^2)+((E$3+$I20)*$A$7*P20))</f>
        <v>0.71138048107076568</v>
      </c>
      <c r="W5" t="s">
        <v>3</v>
      </c>
      <c r="X5">
        <v>0.62263715463249492</v>
      </c>
      <c r="AA5">
        <v>0.75468344038559299</v>
      </c>
      <c r="AB5">
        <v>0.65122690300642838</v>
      </c>
    </row>
    <row r="6" spans="1:29" x14ac:dyDescent="0.25">
      <c r="A6" t="s">
        <v>13</v>
      </c>
      <c r="G6" t="s">
        <v>2</v>
      </c>
      <c r="H6">
        <v>22890</v>
      </c>
      <c r="K6">
        <v>22890</v>
      </c>
      <c r="L6">
        <v>22890</v>
      </c>
      <c r="Q6" t="s">
        <v>18</v>
      </c>
      <c r="T6">
        <f>(D$2*$A$8*$A$9/2*$H21^2)/((D$2*$A$8*$A$9/2*$H21^2)+((D$3+$I21)*$A$7*N21))</f>
        <v>0.67750409646723109</v>
      </c>
      <c r="U6">
        <f>(E$2*$A$8*$A$9/2*$H21^2)/((E$2*$A$8*$A$9/2*$H21^2)+((E$3+$I21)*$A$7*P21))</f>
        <v>0.71138048107076568</v>
      </c>
    </row>
    <row r="7" spans="1:29" x14ac:dyDescent="0.25">
      <c r="A7">
        <v>9.8000000000000007</v>
      </c>
      <c r="G7" t="s">
        <v>3</v>
      </c>
      <c r="H7">
        <v>19510</v>
      </c>
      <c r="K7">
        <v>19510</v>
      </c>
      <c r="L7">
        <v>19510</v>
      </c>
      <c r="Q7" t="s">
        <v>9</v>
      </c>
      <c r="R7">
        <f t="shared" si="0"/>
        <v>0.6414311473483133</v>
      </c>
      <c r="S7">
        <f>(C$2*$A$8*$A$9/2*$H22^2)/((C$2*$A$8*$A$9/2*$H22^2)+((C$3+$I22)*$A$7*L22))</f>
        <v>0.6414311473483133</v>
      </c>
    </row>
    <row r="8" spans="1:29" x14ac:dyDescent="0.25">
      <c r="A8">
        <v>1.2250000000000001</v>
      </c>
    </row>
    <row r="9" spans="1:29" x14ac:dyDescent="0.25">
      <c r="A9">
        <v>10</v>
      </c>
      <c r="H9" t="s">
        <v>11</v>
      </c>
      <c r="I9" t="s">
        <v>1</v>
      </c>
      <c r="J9" t="s">
        <v>0</v>
      </c>
      <c r="K9" t="s">
        <v>2</v>
      </c>
      <c r="L9" t="s">
        <v>3</v>
      </c>
    </row>
    <row r="10" spans="1:29" x14ac:dyDescent="0.25">
      <c r="G10" t="s">
        <v>6</v>
      </c>
      <c r="H10">
        <f>CONVERT(45,"mph","m/sec")</f>
        <v>20.116800000000001</v>
      </c>
      <c r="I10">
        <v>16180</v>
      </c>
      <c r="J10">
        <v>17250</v>
      </c>
      <c r="K10">
        <v>22890</v>
      </c>
      <c r="L10">
        <v>19510</v>
      </c>
    </row>
    <row r="11" spans="1:29" x14ac:dyDescent="0.25">
      <c r="G11" t="s">
        <v>7</v>
      </c>
      <c r="H11">
        <f>CONVERT(65,"mph","m/sec")</f>
        <v>29.057600000000001</v>
      </c>
      <c r="I11">
        <v>16180</v>
      </c>
      <c r="J11">
        <v>17250</v>
      </c>
      <c r="W11" s="2"/>
    </row>
    <row r="12" spans="1:29" x14ac:dyDescent="0.25">
      <c r="G12" t="s">
        <v>8</v>
      </c>
      <c r="H12">
        <f>CONVERT(55,"mph","m/sec")</f>
        <v>24.587199999999999</v>
      </c>
      <c r="K12">
        <v>22890</v>
      </c>
      <c r="L12">
        <v>19510</v>
      </c>
      <c r="W12" s="2"/>
    </row>
    <row r="13" spans="1:29" x14ac:dyDescent="0.25">
      <c r="G13" t="s">
        <v>9</v>
      </c>
      <c r="H13">
        <f>CONVERT(65,"mph","m/sec")</f>
        <v>29.057600000000001</v>
      </c>
      <c r="I13">
        <v>29500</v>
      </c>
      <c r="J13">
        <v>29500</v>
      </c>
      <c r="W13" s="2"/>
    </row>
    <row r="14" spans="1:29" x14ac:dyDescent="0.25">
      <c r="W14" s="2"/>
    </row>
    <row r="15" spans="1:29" x14ac:dyDescent="0.25">
      <c r="W15" s="2"/>
    </row>
    <row r="16" spans="1:29" x14ac:dyDescent="0.25">
      <c r="H16" t="s">
        <v>11</v>
      </c>
      <c r="I16" t="s">
        <v>22</v>
      </c>
      <c r="J16" t="s">
        <v>19</v>
      </c>
      <c r="K16" t="s">
        <v>24</v>
      </c>
      <c r="L16" t="s">
        <v>20</v>
      </c>
      <c r="M16" t="s">
        <v>25</v>
      </c>
      <c r="N16" t="s">
        <v>21</v>
      </c>
      <c r="O16" t="s">
        <v>26</v>
      </c>
      <c r="P16" t="s">
        <v>23</v>
      </c>
      <c r="Q16" t="s">
        <v>27</v>
      </c>
      <c r="W16" s="2"/>
    </row>
    <row r="17" spans="7:17" x14ac:dyDescent="0.25">
      <c r="G17" t="s">
        <v>6</v>
      </c>
      <c r="H17">
        <f>CONVERT(45,"mph","m/sec")</f>
        <v>20.116800000000001</v>
      </c>
      <c r="I17" s="2">
        <v>0</v>
      </c>
      <c r="J17">
        <v>16180</v>
      </c>
      <c r="K17">
        <v>0.60986527402760304</v>
      </c>
      <c r="L17">
        <v>17250</v>
      </c>
      <c r="M17">
        <v>0.59452648495458305</v>
      </c>
      <c r="N17">
        <v>22890</v>
      </c>
      <c r="O17">
        <v>0.58442947367085452</v>
      </c>
      <c r="P17">
        <v>19510</v>
      </c>
      <c r="Q17">
        <v>0.62263715463249492</v>
      </c>
    </row>
    <row r="18" spans="7:17" x14ac:dyDescent="0.25">
      <c r="G18" t="s">
        <v>15</v>
      </c>
      <c r="H18">
        <f>CONVERT(65,"mph","m/sec")</f>
        <v>29.057600000000001</v>
      </c>
      <c r="I18" s="2">
        <v>0</v>
      </c>
      <c r="J18">
        <v>16180</v>
      </c>
      <c r="K18">
        <v>0.87051898329740585</v>
      </c>
      <c r="L18">
        <v>17250</v>
      </c>
      <c r="M18">
        <v>0.86312826414111787</v>
      </c>
    </row>
    <row r="19" spans="7:17" x14ac:dyDescent="0.25">
      <c r="G19" t="s">
        <v>14</v>
      </c>
      <c r="H19">
        <f>CONVERT(65,"mph","m/sec")</f>
        <v>29.057600000000001</v>
      </c>
      <c r="I19" s="2">
        <v>0</v>
      </c>
      <c r="J19">
        <v>16180</v>
      </c>
      <c r="K19">
        <v>0.66092004072063992</v>
      </c>
      <c r="L19">
        <v>17250</v>
      </c>
      <c r="M19">
        <v>0.64642480129110458</v>
      </c>
    </row>
    <row r="20" spans="7:17" x14ac:dyDescent="0.25">
      <c r="G20" t="s">
        <v>17</v>
      </c>
      <c r="H20">
        <f>CONVERT(55,"mph","m/sec")</f>
        <v>24.587199999999999</v>
      </c>
      <c r="I20" s="2">
        <v>0</v>
      </c>
      <c r="N20">
        <v>22890</v>
      </c>
      <c r="O20">
        <v>0.72391714817059638</v>
      </c>
      <c r="P20">
        <v>19510</v>
      </c>
      <c r="Q20">
        <v>0.75468344038559299</v>
      </c>
    </row>
    <row r="21" spans="7:17" x14ac:dyDescent="0.25">
      <c r="G21" t="s">
        <v>18</v>
      </c>
      <c r="H21">
        <f>CONVERT(55,"mph","m/sec")</f>
        <v>24.587199999999999</v>
      </c>
      <c r="I21" s="2">
        <v>0</v>
      </c>
      <c r="N21">
        <v>22890</v>
      </c>
      <c r="O21">
        <v>0.61411992419273231</v>
      </c>
      <c r="P21">
        <v>19510</v>
      </c>
      <c r="Q21">
        <v>0.65122690300642838</v>
      </c>
    </row>
    <row r="22" spans="7:17" x14ac:dyDescent="0.25">
      <c r="G22" t="s">
        <v>9</v>
      </c>
      <c r="H22">
        <f>CONVERT(65,"mph","m/sec")</f>
        <v>29.057600000000001</v>
      </c>
      <c r="I22" s="2">
        <v>0</v>
      </c>
      <c r="J22">
        <v>29500</v>
      </c>
      <c r="K22">
        <v>0.6414311473483133</v>
      </c>
      <c r="L22">
        <v>29500</v>
      </c>
      <c r="M22">
        <v>0.6414311473483133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1A94-D632-4B6D-9910-EA5758FBA072}">
  <dimension ref="A1:B22"/>
  <sheetViews>
    <sheetView topLeftCell="D2" zoomScale="85" zoomScaleNormal="85" workbookViewId="0">
      <selection activeCell="L32" sqref="L32"/>
    </sheetView>
  </sheetViews>
  <sheetFormatPr defaultRowHeight="15" x14ac:dyDescent="0.25"/>
  <cols>
    <col min="1" max="1" width="15.7109375" bestFit="1" customWidth="1"/>
    <col min="2" max="2" width="19.42578125" bestFit="1" customWidth="1"/>
    <col min="3" max="3" width="12.140625" bestFit="1" customWidth="1"/>
  </cols>
  <sheetData>
    <row r="1" spans="1:2" x14ac:dyDescent="0.25">
      <c r="A1" s="4" t="s">
        <v>33</v>
      </c>
      <c r="B1" t="s">
        <v>35</v>
      </c>
    </row>
    <row r="2" spans="1:2" x14ac:dyDescent="0.25">
      <c r="A2" s="5" t="s">
        <v>6</v>
      </c>
      <c r="B2" s="3">
        <v>2.4114583872855357</v>
      </c>
    </row>
    <row r="3" spans="1:2" x14ac:dyDescent="0.25">
      <c r="A3" s="6" t="s">
        <v>1</v>
      </c>
      <c r="B3" s="3">
        <v>0.60986527402760304</v>
      </c>
    </row>
    <row r="4" spans="1:2" x14ac:dyDescent="0.25">
      <c r="A4" s="6" t="s">
        <v>0</v>
      </c>
      <c r="B4" s="3">
        <v>0.59452648495458305</v>
      </c>
    </row>
    <row r="5" spans="1:2" x14ac:dyDescent="0.25">
      <c r="A5" s="6" t="s">
        <v>2</v>
      </c>
      <c r="B5" s="3">
        <v>0.58442947367085452</v>
      </c>
    </row>
    <row r="6" spans="1:2" x14ac:dyDescent="0.25">
      <c r="A6" s="6" t="s">
        <v>3</v>
      </c>
      <c r="B6" s="3">
        <v>0.62263715463249492</v>
      </c>
    </row>
    <row r="7" spans="1:2" x14ac:dyDescent="0.25">
      <c r="A7" s="5" t="s">
        <v>9</v>
      </c>
      <c r="B7" s="3">
        <v>1.2828622946966266</v>
      </c>
    </row>
    <row r="8" spans="1:2" x14ac:dyDescent="0.25">
      <c r="A8" s="6" t="s">
        <v>1</v>
      </c>
      <c r="B8" s="3">
        <v>0.6414311473483133</v>
      </c>
    </row>
    <row r="9" spans="1:2" x14ac:dyDescent="0.25">
      <c r="A9" s="6" t="s">
        <v>0</v>
      </c>
      <c r="B9" s="3">
        <v>0.6414311473483133</v>
      </c>
    </row>
    <row r="10" spans="1:2" x14ac:dyDescent="0.25">
      <c r="A10" s="5" t="s">
        <v>39</v>
      </c>
      <c r="B10" s="3">
        <v>1.7336472474385238</v>
      </c>
    </row>
    <row r="11" spans="1:2" x14ac:dyDescent="0.25">
      <c r="A11" s="6" t="s">
        <v>1</v>
      </c>
      <c r="B11" s="3">
        <v>0.87051898329740585</v>
      </c>
    </row>
    <row r="12" spans="1:2" x14ac:dyDescent="0.25">
      <c r="A12" s="6" t="s">
        <v>0</v>
      </c>
      <c r="B12" s="3">
        <v>0.86312826414111787</v>
      </c>
    </row>
    <row r="13" spans="1:2" x14ac:dyDescent="0.25">
      <c r="A13" s="5" t="s">
        <v>38</v>
      </c>
      <c r="B13" s="3">
        <v>1.3073448420117444</v>
      </c>
    </row>
    <row r="14" spans="1:2" x14ac:dyDescent="0.25">
      <c r="A14" s="6" t="s">
        <v>1</v>
      </c>
      <c r="B14" s="3">
        <v>0.66092004072063992</v>
      </c>
    </row>
    <row r="15" spans="1:2" x14ac:dyDescent="0.25">
      <c r="A15" s="6" t="s">
        <v>0</v>
      </c>
      <c r="B15" s="3">
        <v>0.64642480129110458</v>
      </c>
    </row>
    <row r="16" spans="1:2" x14ac:dyDescent="0.25">
      <c r="A16" s="5" t="s">
        <v>36</v>
      </c>
      <c r="B16" s="3">
        <v>1.4786005885561893</v>
      </c>
    </row>
    <row r="17" spans="1:2" x14ac:dyDescent="0.25">
      <c r="A17" s="6" t="s">
        <v>2</v>
      </c>
      <c r="B17" s="3">
        <v>0.72391714817059638</v>
      </c>
    </row>
    <row r="18" spans="1:2" x14ac:dyDescent="0.25">
      <c r="A18" s="6" t="s">
        <v>3</v>
      </c>
      <c r="B18" s="3">
        <v>0.75468344038559299</v>
      </c>
    </row>
    <row r="19" spans="1:2" x14ac:dyDescent="0.25">
      <c r="A19" s="5" t="s">
        <v>37</v>
      </c>
      <c r="B19" s="3">
        <v>1.2653468271991608</v>
      </c>
    </row>
    <row r="20" spans="1:2" x14ac:dyDescent="0.25">
      <c r="A20" s="6" t="s">
        <v>2</v>
      </c>
      <c r="B20" s="3">
        <v>0.61411992419273231</v>
      </c>
    </row>
    <row r="21" spans="1:2" x14ac:dyDescent="0.25">
      <c r="A21" s="6" t="s">
        <v>3</v>
      </c>
      <c r="B21" s="3">
        <v>0.65122690300642838</v>
      </c>
    </row>
    <row r="22" spans="1:2" x14ac:dyDescent="0.25">
      <c r="A22" s="5" t="s">
        <v>34</v>
      </c>
      <c r="B22" s="3">
        <v>9.47926018718778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19E5-BCCE-4922-A3C0-4FF2DC96B54E}">
  <dimension ref="A1:H15"/>
  <sheetViews>
    <sheetView workbookViewId="0">
      <selection activeCell="E2" sqref="E2:E15"/>
    </sheetView>
  </sheetViews>
  <sheetFormatPr defaultRowHeight="15" x14ac:dyDescent="0.25"/>
  <sheetData>
    <row r="1" spans="1:8" x14ac:dyDescent="0.25">
      <c r="A1" t="s">
        <v>28</v>
      </c>
      <c r="B1" t="s">
        <v>29</v>
      </c>
      <c r="C1" t="s">
        <v>10</v>
      </c>
      <c r="D1" t="s">
        <v>30</v>
      </c>
      <c r="E1" t="s">
        <v>31</v>
      </c>
      <c r="F1" t="s">
        <v>32</v>
      </c>
    </row>
    <row r="2" spans="1:8" x14ac:dyDescent="0.25">
      <c r="A2" t="s">
        <v>6</v>
      </c>
      <c r="B2" t="s">
        <v>1</v>
      </c>
      <c r="C2">
        <v>16180</v>
      </c>
      <c r="D2">
        <v>20.116800000000001</v>
      </c>
      <c r="E2" s="7">
        <v>0.60986527402760304</v>
      </c>
      <c r="F2">
        <v>0</v>
      </c>
    </row>
    <row r="3" spans="1:8" x14ac:dyDescent="0.25">
      <c r="A3" t="s">
        <v>6</v>
      </c>
      <c r="B3" t="s">
        <v>0</v>
      </c>
      <c r="C3">
        <v>17250</v>
      </c>
      <c r="D3">
        <v>20.116800000000001</v>
      </c>
      <c r="E3" s="7">
        <v>0.59452648495458305</v>
      </c>
      <c r="F3">
        <v>0</v>
      </c>
    </row>
    <row r="4" spans="1:8" x14ac:dyDescent="0.25">
      <c r="A4" t="s">
        <v>6</v>
      </c>
      <c r="B4" t="s">
        <v>2</v>
      </c>
      <c r="C4">
        <v>22890</v>
      </c>
      <c r="D4">
        <v>20.116800000000001</v>
      </c>
      <c r="E4" s="7">
        <v>0.58442947367085452</v>
      </c>
      <c r="F4">
        <v>0</v>
      </c>
    </row>
    <row r="5" spans="1:8" x14ac:dyDescent="0.25">
      <c r="A5" t="s">
        <v>6</v>
      </c>
      <c r="B5" t="s">
        <v>3</v>
      </c>
      <c r="C5">
        <v>19510</v>
      </c>
      <c r="D5">
        <v>20.116800000000001</v>
      </c>
      <c r="E5" s="7">
        <v>0.62263715463249492</v>
      </c>
      <c r="F5">
        <v>0</v>
      </c>
    </row>
    <row r="6" spans="1:8" x14ac:dyDescent="0.25">
      <c r="A6" t="s">
        <v>39</v>
      </c>
      <c r="B6" t="s">
        <v>1</v>
      </c>
      <c r="C6">
        <v>16180</v>
      </c>
      <c r="D6">
        <v>29.057600000000001</v>
      </c>
      <c r="E6" s="7">
        <v>0.87051898329740585</v>
      </c>
      <c r="F6" s="2">
        <f>(88.89-196.5)/(38000)</f>
        <v>-2.8318421052631578E-3</v>
      </c>
      <c r="H6" s="2"/>
    </row>
    <row r="7" spans="1:8" x14ac:dyDescent="0.25">
      <c r="A7" t="s">
        <v>39</v>
      </c>
      <c r="B7" t="s">
        <v>0</v>
      </c>
      <c r="C7">
        <v>17250</v>
      </c>
      <c r="D7">
        <v>29.057600000000001</v>
      </c>
      <c r="E7" s="7">
        <v>0.86312826414111787</v>
      </c>
      <c r="F7" s="2">
        <f>(88.89-196.5)/(38000)</f>
        <v>-2.8318421052631578E-3</v>
      </c>
      <c r="H7" s="2"/>
    </row>
    <row r="8" spans="1:8" x14ac:dyDescent="0.25">
      <c r="A8" t="s">
        <v>38</v>
      </c>
      <c r="B8" t="s">
        <v>1</v>
      </c>
      <c r="C8">
        <v>16180</v>
      </c>
      <c r="D8">
        <v>29.057600000000001</v>
      </c>
      <c r="E8" s="7">
        <v>0.66092004072063992</v>
      </c>
      <c r="F8" s="2">
        <f t="shared" ref="F8:F9" si="0">(195.2-54.48)/(38000)</f>
        <v>3.7031578947368422E-3</v>
      </c>
      <c r="H8" s="2"/>
    </row>
    <row r="9" spans="1:8" x14ac:dyDescent="0.25">
      <c r="A9" t="s">
        <v>38</v>
      </c>
      <c r="B9" t="s">
        <v>0</v>
      </c>
      <c r="C9">
        <v>17250</v>
      </c>
      <c r="D9">
        <v>29.057600000000001</v>
      </c>
      <c r="E9" s="7">
        <v>0.64642480129110458</v>
      </c>
      <c r="F9" s="2">
        <f t="shared" si="0"/>
        <v>3.7031578947368422E-3</v>
      </c>
      <c r="H9" s="2"/>
    </row>
    <row r="10" spans="1:8" x14ac:dyDescent="0.25">
      <c r="A10" t="s">
        <v>36</v>
      </c>
      <c r="B10" t="s">
        <v>2</v>
      </c>
      <c r="C10">
        <v>22890</v>
      </c>
      <c r="D10">
        <v>24.587199999999999</v>
      </c>
      <c r="E10" s="7">
        <v>0.72391714817059638</v>
      </c>
      <c r="F10" s="2">
        <f>-8.883/(8124)</f>
        <v>-1.0934268833087148E-3</v>
      </c>
    </row>
    <row r="11" spans="1:8" x14ac:dyDescent="0.25">
      <c r="A11" t="s">
        <v>36</v>
      </c>
      <c r="B11" t="s">
        <v>3</v>
      </c>
      <c r="C11">
        <v>19510</v>
      </c>
      <c r="D11">
        <v>24.587199999999999</v>
      </c>
      <c r="E11" s="7">
        <v>0.75468344038559299</v>
      </c>
      <c r="F11" s="2">
        <f>-8.883/(8124)</f>
        <v>-1.0934268833087148E-3</v>
      </c>
    </row>
    <row r="12" spans="1:8" x14ac:dyDescent="0.25">
      <c r="A12" t="s">
        <v>37</v>
      </c>
      <c r="B12" t="s">
        <v>2</v>
      </c>
      <c r="C12">
        <v>22890</v>
      </c>
      <c r="D12">
        <v>24.587199999999999</v>
      </c>
      <c r="E12" s="7">
        <v>0.61411992419273231</v>
      </c>
      <c r="F12" s="2">
        <f t="shared" ref="F12:F13" si="1">14.3/(8124)</f>
        <v>1.7602166420482522E-3</v>
      </c>
    </row>
    <row r="13" spans="1:8" x14ac:dyDescent="0.25">
      <c r="A13" t="s">
        <v>37</v>
      </c>
      <c r="B13" t="s">
        <v>3</v>
      </c>
      <c r="C13">
        <v>19510</v>
      </c>
      <c r="D13">
        <v>24.587199999999999</v>
      </c>
      <c r="E13" s="7">
        <v>0.65122690300642838</v>
      </c>
      <c r="F13" s="2">
        <f t="shared" si="1"/>
        <v>1.7602166420482522E-3</v>
      </c>
    </row>
    <row r="14" spans="1:8" x14ac:dyDescent="0.25">
      <c r="A14" t="s">
        <v>9</v>
      </c>
      <c r="B14" t="s">
        <v>1</v>
      </c>
      <c r="C14">
        <v>29500</v>
      </c>
      <c r="D14">
        <v>29.057600000000001</v>
      </c>
      <c r="E14" s="7">
        <v>0.6414311473483133</v>
      </c>
      <c r="F14">
        <v>0</v>
      </c>
    </row>
    <row r="15" spans="1:8" x14ac:dyDescent="0.25">
      <c r="A15" t="s">
        <v>9</v>
      </c>
      <c r="B15" t="s">
        <v>0</v>
      </c>
      <c r="C15">
        <v>29500</v>
      </c>
      <c r="D15">
        <v>29.057600000000001</v>
      </c>
      <c r="E15" s="7">
        <v>0.6414311473483133</v>
      </c>
      <c r="F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3A84-F9D2-4373-B0B5-F7B062F2D2C5}">
  <dimension ref="A1:B16"/>
  <sheetViews>
    <sheetView workbookViewId="0"/>
  </sheetViews>
  <sheetFormatPr defaultRowHeight="15" x14ac:dyDescent="0.25"/>
  <cols>
    <col min="1" max="1" width="15.7109375" bestFit="1" customWidth="1"/>
    <col min="2" max="2" width="19.42578125" bestFit="1" customWidth="1"/>
  </cols>
  <sheetData>
    <row r="1" spans="1:2" x14ac:dyDescent="0.25">
      <c r="A1" s="4" t="s">
        <v>33</v>
      </c>
      <c r="B1" t="s">
        <v>35</v>
      </c>
    </row>
    <row r="2" spans="1:2" x14ac:dyDescent="0.25">
      <c r="A2" s="5" t="s">
        <v>6</v>
      </c>
      <c r="B2" s="3">
        <v>2.4114583872855357</v>
      </c>
    </row>
    <row r="3" spans="1:2" x14ac:dyDescent="0.25">
      <c r="A3" s="6" t="s">
        <v>1</v>
      </c>
      <c r="B3" s="3">
        <v>0.60986527402760304</v>
      </c>
    </row>
    <row r="4" spans="1:2" x14ac:dyDescent="0.25">
      <c r="A4" s="6" t="s">
        <v>0</v>
      </c>
      <c r="B4" s="3">
        <v>0.59452648495458305</v>
      </c>
    </row>
    <row r="5" spans="1:2" x14ac:dyDescent="0.25">
      <c r="A5" s="6" t="s">
        <v>2</v>
      </c>
      <c r="B5" s="3">
        <v>0.58442947367085452</v>
      </c>
    </row>
    <row r="6" spans="1:2" x14ac:dyDescent="0.25">
      <c r="A6" s="6" t="s">
        <v>3</v>
      </c>
      <c r="B6" s="3">
        <v>0.62263715463249492</v>
      </c>
    </row>
    <row r="7" spans="1:2" x14ac:dyDescent="0.25">
      <c r="A7" s="5" t="s">
        <v>36</v>
      </c>
      <c r="B7" s="3">
        <v>1.3888845775379968</v>
      </c>
    </row>
    <row r="8" spans="1:2" x14ac:dyDescent="0.25">
      <c r="A8" s="6" t="s">
        <v>2</v>
      </c>
      <c r="B8" s="3">
        <v>0.67750409646723109</v>
      </c>
    </row>
    <row r="9" spans="1:2" x14ac:dyDescent="0.25">
      <c r="A9" s="6" t="s">
        <v>3</v>
      </c>
      <c r="B9" s="3">
        <v>0.71138048107076568</v>
      </c>
    </row>
    <row r="10" spans="1:2" x14ac:dyDescent="0.25">
      <c r="A10" s="5" t="s">
        <v>39</v>
      </c>
      <c r="B10" s="3">
        <v>1.5189894508725186</v>
      </c>
    </row>
    <row r="11" spans="1:2" x14ac:dyDescent="0.25">
      <c r="A11" s="6" t="s">
        <v>1</v>
      </c>
      <c r="B11" s="3">
        <v>0.76534233087141612</v>
      </c>
    </row>
    <row r="12" spans="1:2" x14ac:dyDescent="0.25">
      <c r="A12" s="6" t="s">
        <v>0</v>
      </c>
      <c r="B12" s="3">
        <v>0.75364712000110246</v>
      </c>
    </row>
    <row r="13" spans="1:2" x14ac:dyDescent="0.25">
      <c r="A13" s="5" t="s">
        <v>9</v>
      </c>
      <c r="B13" s="3">
        <v>1.2828622946966266</v>
      </c>
    </row>
    <row r="14" spans="1:2" x14ac:dyDescent="0.25">
      <c r="A14" s="6" t="s">
        <v>1</v>
      </c>
      <c r="B14" s="3">
        <v>0.6414311473483133</v>
      </c>
    </row>
    <row r="15" spans="1:2" x14ac:dyDescent="0.25">
      <c r="A15" s="6" t="s">
        <v>0</v>
      </c>
      <c r="B15" s="3">
        <v>0.6414311473483133</v>
      </c>
    </row>
    <row r="16" spans="1:2" x14ac:dyDescent="0.25">
      <c r="A16" s="5" t="s">
        <v>34</v>
      </c>
      <c r="B16" s="3">
        <v>6.602194710392677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7645-43AD-4DEA-A740-F86F2673E9D1}">
  <dimension ref="A1:H11"/>
  <sheetViews>
    <sheetView workbookViewId="0">
      <selection activeCell="E2" sqref="E2:E15"/>
    </sheetView>
  </sheetViews>
  <sheetFormatPr defaultRowHeight="15" x14ac:dyDescent="0.25"/>
  <sheetData>
    <row r="1" spans="1:8" x14ac:dyDescent="0.25">
      <c r="A1" t="s">
        <v>28</v>
      </c>
      <c r="B1" t="s">
        <v>29</v>
      </c>
      <c r="C1" t="s">
        <v>10</v>
      </c>
      <c r="D1" t="s">
        <v>30</v>
      </c>
      <c r="E1" t="s">
        <v>31</v>
      </c>
      <c r="F1" t="s">
        <v>32</v>
      </c>
    </row>
    <row r="2" spans="1:8" x14ac:dyDescent="0.25">
      <c r="A2" t="s">
        <v>6</v>
      </c>
      <c r="B2" t="s">
        <v>1</v>
      </c>
      <c r="C2">
        <v>16180</v>
      </c>
      <c r="D2">
        <v>20.116800000000001</v>
      </c>
      <c r="E2" s="7">
        <v>0.60986527402760304</v>
      </c>
      <c r="F2">
        <v>0</v>
      </c>
    </row>
    <row r="3" spans="1:8" x14ac:dyDescent="0.25">
      <c r="A3" t="s">
        <v>6</v>
      </c>
      <c r="B3" t="s">
        <v>0</v>
      </c>
      <c r="C3">
        <v>17250</v>
      </c>
      <c r="D3">
        <v>20.116800000000001</v>
      </c>
      <c r="E3" s="7">
        <v>0.59452648495458305</v>
      </c>
      <c r="F3">
        <v>0</v>
      </c>
    </row>
    <row r="4" spans="1:8" x14ac:dyDescent="0.25">
      <c r="A4" t="s">
        <v>6</v>
      </c>
      <c r="B4" t="s">
        <v>2</v>
      </c>
      <c r="C4">
        <v>22890</v>
      </c>
      <c r="D4">
        <v>20.116800000000001</v>
      </c>
      <c r="E4" s="7">
        <v>0.58442947367085452</v>
      </c>
      <c r="F4">
        <v>0</v>
      </c>
    </row>
    <row r="5" spans="1:8" x14ac:dyDescent="0.25">
      <c r="A5" t="s">
        <v>6</v>
      </c>
      <c r="B5" t="s">
        <v>3</v>
      </c>
      <c r="C5">
        <v>19510</v>
      </c>
      <c r="D5">
        <v>20.116800000000001</v>
      </c>
      <c r="E5" s="7">
        <v>0.62263715463249492</v>
      </c>
      <c r="F5">
        <v>0</v>
      </c>
    </row>
    <row r="6" spans="1:8" x14ac:dyDescent="0.25">
      <c r="A6" t="s">
        <v>39</v>
      </c>
      <c r="B6" t="s">
        <v>1</v>
      </c>
      <c r="C6">
        <v>16180</v>
      </c>
      <c r="D6">
        <v>29.057600000000001</v>
      </c>
      <c r="E6" s="7">
        <v>0.76534233087141612</v>
      </c>
      <c r="F6" s="2">
        <f>(88.89-196.5)/(38000)</f>
        <v>-2.8318421052631578E-3</v>
      </c>
      <c r="H6" s="2"/>
    </row>
    <row r="7" spans="1:8" x14ac:dyDescent="0.25">
      <c r="A7" t="s">
        <v>39</v>
      </c>
      <c r="B7" t="s">
        <v>0</v>
      </c>
      <c r="C7">
        <v>17250</v>
      </c>
      <c r="D7">
        <v>29.057600000000001</v>
      </c>
      <c r="E7" s="1">
        <v>0.75364712000110246</v>
      </c>
      <c r="F7" s="2">
        <f>(88.89-196.5)/(38000)</f>
        <v>-2.8318421052631578E-3</v>
      </c>
      <c r="H7" s="2"/>
    </row>
    <row r="8" spans="1:8" x14ac:dyDescent="0.25">
      <c r="A8" t="s">
        <v>36</v>
      </c>
      <c r="B8" t="s">
        <v>2</v>
      </c>
      <c r="C8">
        <v>22890</v>
      </c>
      <c r="D8">
        <v>24.587199999999999</v>
      </c>
      <c r="E8" s="1">
        <v>0.67750409646723109</v>
      </c>
      <c r="F8" s="2">
        <f>-8.883/(8124)</f>
        <v>-1.0934268833087148E-3</v>
      </c>
      <c r="H8" s="2"/>
    </row>
    <row r="9" spans="1:8" x14ac:dyDescent="0.25">
      <c r="A9" t="s">
        <v>36</v>
      </c>
      <c r="B9" t="s">
        <v>3</v>
      </c>
      <c r="C9">
        <v>19510</v>
      </c>
      <c r="D9">
        <v>24.587199999999999</v>
      </c>
      <c r="E9" s="1">
        <v>0.71138048107076568</v>
      </c>
      <c r="F9" s="2">
        <f>-8.883/(8124)</f>
        <v>-1.0934268833087148E-3</v>
      </c>
      <c r="H9" s="2"/>
    </row>
    <row r="10" spans="1:8" x14ac:dyDescent="0.25">
      <c r="A10" t="s">
        <v>9</v>
      </c>
      <c r="B10" t="s">
        <v>1</v>
      </c>
      <c r="C10">
        <v>29500</v>
      </c>
      <c r="D10">
        <v>29.057600000000001</v>
      </c>
      <c r="E10" s="1">
        <v>0.6414311473483133</v>
      </c>
      <c r="F10">
        <v>0</v>
      </c>
    </row>
    <row r="11" spans="1:8" x14ac:dyDescent="0.25">
      <c r="A11" t="s">
        <v>9</v>
      </c>
      <c r="B11" t="s">
        <v>0</v>
      </c>
      <c r="C11">
        <v>29500</v>
      </c>
      <c r="D11">
        <v>29.057600000000001</v>
      </c>
      <c r="E11" s="1">
        <v>0.6414311473483133</v>
      </c>
      <c r="F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With grade</vt:lpstr>
      <vt:lpstr>Sheet5</vt:lpstr>
      <vt:lpstr>Without grade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Stegner</dc:creator>
  <cp:lastModifiedBy>Evan Stegner</cp:lastModifiedBy>
  <dcterms:created xsi:type="dcterms:W3CDTF">2024-02-26T17:13:58Z</dcterms:created>
  <dcterms:modified xsi:type="dcterms:W3CDTF">2024-02-27T22:19:49Z</dcterms:modified>
</cp:coreProperties>
</file>