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emsfl\Downloads\"/>
    </mc:Choice>
  </mc:AlternateContent>
  <xr:revisionPtr revIDLastSave="0" documentId="8_{4E326DD1-98D8-4CF5-8DD0-BA8AC7A58704}" xr6:coauthVersionLast="47" xr6:coauthVersionMax="47" xr10:uidLastSave="{00000000-0000-0000-0000-000000000000}"/>
  <bookViews>
    <workbookView xWindow="-110" yWindow="-110" windowWidth="19420" windowHeight="10300" activeTab="5" xr2:uid="{00000000-000D-0000-FFFF-FFFF00000000}"/>
  </bookViews>
  <sheets>
    <sheet name="Sheet1" sheetId="1" r:id="rId1"/>
    <sheet name="Sheet2" sheetId="2" r:id="rId2"/>
    <sheet name="Bivariate" sheetId="6" r:id="rId3"/>
    <sheet name="Region" sheetId="3" r:id="rId4"/>
    <sheet name="House Type" sheetId="4" r:id="rId5"/>
    <sheet name="Rooms"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8" l="1"/>
  <c r="G4" i="8"/>
  <c r="F4" i="8"/>
  <c r="E4" i="8"/>
  <c r="D4" i="8"/>
  <c r="C4" i="8"/>
  <c r="B4" i="8"/>
  <c r="F6" i="4"/>
  <c r="D6" i="4"/>
  <c r="B6" i="4"/>
  <c r="F5" i="4"/>
  <c r="D5" i="4"/>
  <c r="B5" i="4"/>
  <c r="F4" i="4"/>
  <c r="D4" i="4"/>
  <c r="B4" i="4"/>
  <c r="F3" i="4"/>
  <c r="D3" i="4"/>
  <c r="B3" i="4"/>
  <c r="F2" i="4"/>
  <c r="D2" i="4"/>
  <c r="D7" i="4" s="1"/>
  <c r="B2" i="4"/>
  <c r="B7" i="4" s="1"/>
  <c r="B8" i="6"/>
  <c r="C4" i="6" s="1"/>
  <c r="D40" i="6"/>
  <c r="C40" i="6"/>
  <c r="C39" i="6"/>
  <c r="B40" i="6"/>
  <c r="B39" i="6"/>
  <c r="D35" i="6"/>
  <c r="D34" i="6"/>
  <c r="D39" i="6" s="1"/>
  <c r="B7" i="6"/>
  <c r="B6" i="6"/>
  <c r="B5" i="6"/>
  <c r="B4" i="6"/>
  <c r="B3" i="6"/>
  <c r="C34" i="6"/>
  <c r="C35" i="6"/>
  <c r="B35" i="6"/>
  <c r="B34" i="6"/>
  <c r="B28" i="6"/>
  <c r="B27" i="6"/>
  <c r="B26" i="6"/>
  <c r="B25" i="6"/>
  <c r="B24" i="6"/>
  <c r="B23" i="6"/>
  <c r="B22" i="6"/>
  <c r="B21" i="6"/>
  <c r="D16" i="6"/>
  <c r="D15" i="6"/>
  <c r="D14" i="6"/>
  <c r="D13" i="6"/>
  <c r="D12" i="6"/>
  <c r="F16" i="6"/>
  <c r="F15" i="6"/>
  <c r="F14" i="6"/>
  <c r="F13" i="6"/>
  <c r="F12" i="6"/>
  <c r="B16" i="6"/>
  <c r="B15" i="6"/>
  <c r="B14" i="6"/>
  <c r="B13" i="6"/>
  <c r="B12" i="6"/>
  <c r="D7" i="6"/>
  <c r="D6" i="6"/>
  <c r="D5" i="6"/>
  <c r="D4" i="6"/>
  <c r="D3" i="6"/>
  <c r="L24" i="2"/>
  <c r="L23" i="2"/>
  <c r="L21" i="2"/>
  <c r="L20" i="2"/>
  <c r="L19" i="2"/>
  <c r="L18" i="2"/>
  <c r="L17" i="2"/>
  <c r="G26" i="2"/>
  <c r="G25" i="2"/>
  <c r="G22" i="2"/>
  <c r="G21" i="2"/>
  <c r="G19" i="2"/>
  <c r="G18" i="2"/>
  <c r="G17" i="2"/>
  <c r="L11" i="2"/>
  <c r="L10" i="2"/>
  <c r="L7" i="2"/>
  <c r="L8" i="2" s="1"/>
  <c r="L6" i="2"/>
  <c r="L4" i="2"/>
  <c r="L3" i="2"/>
  <c r="L2" i="2"/>
  <c r="G11" i="2"/>
  <c r="G10" i="2"/>
  <c r="G12" i="2" s="1"/>
  <c r="G8" i="2"/>
  <c r="G7" i="2"/>
  <c r="G6" i="2"/>
  <c r="G4" i="2"/>
  <c r="G3" i="2"/>
  <c r="G2" i="2"/>
  <c r="B27" i="2"/>
  <c r="B25" i="2"/>
  <c r="B22" i="2"/>
  <c r="B23" i="2" s="1"/>
  <c r="B21" i="2"/>
  <c r="B19" i="2"/>
  <c r="B18" i="2"/>
  <c r="B17" i="2"/>
  <c r="B12" i="2"/>
  <c r="B10" i="2"/>
  <c r="B11" i="2" s="1"/>
  <c r="B6" i="2"/>
  <c r="B4" i="2"/>
  <c r="B3" i="2"/>
  <c r="B2" i="2"/>
  <c r="F7" i="4" l="1"/>
  <c r="C3" i="6"/>
  <c r="C7" i="6"/>
  <c r="C6" i="6"/>
  <c r="C5" i="6"/>
  <c r="G23" i="2"/>
  <c r="L12" i="2"/>
  <c r="M10" i="2" s="1"/>
  <c r="D17" i="6"/>
  <c r="G27" i="2"/>
  <c r="H25" i="2" s="1"/>
  <c r="F17" i="6"/>
  <c r="G16" i="6" s="1"/>
  <c r="B8" i="2"/>
  <c r="G14" i="6"/>
  <c r="G15" i="6"/>
  <c r="M11" i="2"/>
  <c r="H11" i="2"/>
  <c r="E14" i="6"/>
  <c r="E16" i="6"/>
  <c r="E13" i="6"/>
  <c r="E15" i="6"/>
  <c r="B13" i="2"/>
  <c r="C11" i="2" s="1"/>
  <c r="H10" i="2"/>
  <c r="B17" i="6"/>
  <c r="C14" i="6" s="1"/>
  <c r="E12" i="6"/>
  <c r="B26" i="2"/>
  <c r="B28" i="2" s="1"/>
  <c r="D8" i="6"/>
  <c r="E7" i="6" s="1"/>
  <c r="G13" i="6" l="1"/>
  <c r="H26" i="2"/>
  <c r="C12" i="6"/>
  <c r="G12" i="6"/>
  <c r="C27" i="2"/>
  <c r="C25" i="2"/>
  <c r="C16" i="6"/>
  <c r="C13" i="6"/>
  <c r="C10" i="2"/>
  <c r="C12" i="2"/>
  <c r="C26" i="2"/>
  <c r="C15" i="6"/>
  <c r="E3" i="6"/>
  <c r="E6" i="6"/>
  <c r="E5" i="6"/>
  <c r="E4" i="6"/>
</calcChain>
</file>

<file path=xl/sharedStrings.xml><?xml version="1.0" encoding="utf-8"?>
<sst xmlns="http://schemas.openxmlformats.org/spreadsheetml/2006/main" count="167" uniqueCount="92">
  <si>
    <t>House Code</t>
  </si>
  <si>
    <t>Price</t>
  </si>
  <si>
    <t>Size</t>
  </si>
  <si>
    <t>Rooms</t>
  </si>
  <si>
    <t>Bathrooms</t>
  </si>
  <si>
    <t>Land Area</t>
  </si>
  <si>
    <t>House Type</t>
  </si>
  <si>
    <t>Location</t>
  </si>
  <si>
    <t>Satisfaction</t>
  </si>
  <si>
    <t>Sample</t>
  </si>
  <si>
    <t xml:space="preserve">This file contains a sample of 250 (out of a total of 2000) houses sold in City A in 2018 </t>
  </si>
  <si>
    <t>The sample was taken to examine the variables that effect house prices.</t>
  </si>
  <si>
    <t>Variables</t>
  </si>
  <si>
    <t>Code - Individual Code for each House</t>
  </si>
  <si>
    <t>Price - Price of House (€)</t>
  </si>
  <si>
    <t>Size - House Size (Sq. M)</t>
  </si>
  <si>
    <t>Rooms - Number of Rooms in House (excluding bathrooms)</t>
  </si>
  <si>
    <t>Bathrooms - Number of Bathrooms in House</t>
  </si>
  <si>
    <t>Land Area - Amount of Land in the House in Hectares</t>
  </si>
  <si>
    <t>House Type - Type of House</t>
  </si>
  <si>
    <t>Detached</t>
  </si>
  <si>
    <t>Semi Detached</t>
  </si>
  <si>
    <t>Terrace</t>
  </si>
  <si>
    <t>Location - Location of House</t>
  </si>
  <si>
    <t>East</t>
  </si>
  <si>
    <t>West</t>
  </si>
  <si>
    <t>Satisfaction - How satisfied owner is with House</t>
  </si>
  <si>
    <t>Very Dissatisfied</t>
  </si>
  <si>
    <t>Dissatisfied</t>
  </si>
  <si>
    <t>Neutral</t>
  </si>
  <si>
    <t>Satisfied</t>
  </si>
  <si>
    <t>Very Satisfied</t>
  </si>
  <si>
    <t>House Prices:</t>
  </si>
  <si>
    <t>N</t>
  </si>
  <si>
    <t>%</t>
  </si>
  <si>
    <t>Average</t>
  </si>
  <si>
    <t>Standard Deviation</t>
  </si>
  <si>
    <t>Median</t>
  </si>
  <si>
    <t>Range</t>
  </si>
  <si>
    <t>Lowest Value</t>
  </si>
  <si>
    <t>Highest Value</t>
  </si>
  <si>
    <t>&lt;€500,000</t>
  </si>
  <si>
    <t>&gt;€900,000</t>
  </si>
  <si>
    <t>TOTAL</t>
  </si>
  <si>
    <t>€500,000 - €899,999</t>
  </si>
  <si>
    <t>House Size:</t>
  </si>
  <si>
    <t>Size in Square Metres</t>
  </si>
  <si>
    <t>Smallest House Size</t>
  </si>
  <si>
    <t>Largest House Size</t>
  </si>
  <si>
    <t>75 sq m - 125 sq m</t>
  </si>
  <si>
    <t>&lt;75 sq m</t>
  </si>
  <si>
    <t>&gt;125 sq m</t>
  </si>
  <si>
    <t>Number of Rooms</t>
  </si>
  <si>
    <t>Price in €</t>
  </si>
  <si>
    <t>&lt;5 rooms</t>
  </si>
  <si>
    <t>&gt;5 rooms</t>
  </si>
  <si>
    <t>Number of Bathrooms</t>
  </si>
  <si>
    <t>&lt;2 bathrooms</t>
  </si>
  <si>
    <t>&gt;2 bathrooms</t>
  </si>
  <si>
    <t>Land Area in Hectares</t>
  </si>
  <si>
    <t>&lt;0.6 hectares</t>
  </si>
  <si>
    <t>&gt;0.6 hectares</t>
  </si>
  <si>
    <t>Job Satisfaction</t>
  </si>
  <si>
    <t>Mode</t>
  </si>
  <si>
    <t>Very Dissatisfied (1)</t>
  </si>
  <si>
    <t>Dissatisfied (2)</t>
  </si>
  <si>
    <t>Neutral (3)</t>
  </si>
  <si>
    <t>Satisfied (4)</t>
  </si>
  <si>
    <t>Very Satisfied (5)</t>
  </si>
  <si>
    <t>TABLE OF MEANS</t>
  </si>
  <si>
    <t xml:space="preserve">Very Dissatisfied </t>
  </si>
  <si>
    <t xml:space="preserve">Dissatisfied </t>
  </si>
  <si>
    <t xml:space="preserve">Neutral </t>
  </si>
  <si>
    <t xml:space="preserve">Satisfied </t>
  </si>
  <si>
    <t xml:space="preserve">Very Satisfied </t>
  </si>
  <si>
    <t>CROSSTAB</t>
  </si>
  <si>
    <t>Detatched</t>
  </si>
  <si>
    <t>Semi detatched</t>
  </si>
  <si>
    <t>CORRELATION</t>
  </si>
  <si>
    <t xml:space="preserve">Satisfaction and House Size </t>
  </si>
  <si>
    <t>Satisfaction and House Type</t>
  </si>
  <si>
    <t>Satisfaction and House Location</t>
  </si>
  <si>
    <t>Satisfaction and House Price</t>
  </si>
  <si>
    <t>Number of Rooms and House Price</t>
  </si>
  <si>
    <t>House Size and Number of Bathrooms</t>
  </si>
  <si>
    <t>Number of Rooms and Land Area</t>
  </si>
  <si>
    <t>Land Area and House Price</t>
  </si>
  <si>
    <t>strong correlation</t>
  </si>
  <si>
    <t>small correlation</t>
  </si>
  <si>
    <t>Mean</t>
  </si>
  <si>
    <t>St Dev</t>
  </si>
  <si>
    <t>People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</si>
</sst>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00"/>
    <numFmt numFmtId="166" formatCode="&quot;€&quot;#,##0"/>
  </numFmts>
  <fonts count="4" x14ac:knownFonts="1">
    <font>
      <sz val="11"/>
      <color theme="1"/>
      <name val="Calibri"/>
      <family val="2"/>
      <scheme val="minor"/>
    </font>
    <font>
      <b/>
      <sz val="11"/>
      <color theme="1"/>
      <name val="Calibri"/>
      <family val="2"/>
      <scheme val="minor"/>
    </font>
    <font>
      <b/>
      <sz val="12"/>
      <color theme="1"/>
      <name val="Calibri"/>
      <family val="2"/>
      <scheme val="minor"/>
    </font>
    <font>
      <b/>
      <i/>
      <u/>
      <sz val="11"/>
      <color theme="1"/>
      <name val="Calibri"/>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2">
    <xf numFmtId="0" fontId="0" fillId="0" borderId="0" xfId="0"/>
    <xf numFmtId="0" fontId="1"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applyAlignment="1">
      <alignment horizontal="left"/>
    </xf>
    <xf numFmtId="0" fontId="1" fillId="0" borderId="0" xfId="0" applyFont="1" applyAlignment="1">
      <alignment horizontal="left"/>
    </xf>
    <xf numFmtId="0" fontId="1" fillId="0" borderId="0" xfId="0" applyFont="1"/>
    <xf numFmtId="0" fontId="1" fillId="2" borderId="0" xfId="0" applyFont="1" applyFill="1"/>
    <xf numFmtId="0" fontId="1" fillId="2" borderId="0" xfId="0" applyFont="1" applyFill="1" applyAlignment="1">
      <alignment horizontal="center" vertical="center"/>
    </xf>
    <xf numFmtId="0" fontId="1" fillId="2" borderId="0" xfId="0" applyFont="1" applyFill="1" applyAlignment="1">
      <alignment horizontal="center"/>
    </xf>
    <xf numFmtId="164" fontId="0" fillId="0" borderId="0" xfId="0" applyNumberFormat="1"/>
    <xf numFmtId="10" fontId="0" fillId="0" borderId="0" xfId="0" applyNumberFormat="1"/>
    <xf numFmtId="165" fontId="0" fillId="0" borderId="0" xfId="0" applyNumberFormat="1"/>
    <xf numFmtId="9" fontId="0" fillId="0" borderId="0" xfId="0" applyNumberFormat="1"/>
    <xf numFmtId="0" fontId="0" fillId="2" borderId="0" xfId="0" applyFill="1"/>
    <xf numFmtId="0" fontId="3" fillId="0" borderId="0" xfId="0" applyFont="1"/>
    <xf numFmtId="166" fontId="0" fillId="0" borderId="0" xfId="0" applyNumberFormat="1"/>
    <xf numFmtId="0" fontId="1" fillId="3" borderId="0" xfId="0" applyFont="1" applyFill="1" applyAlignment="1">
      <alignment horizontal="center"/>
    </xf>
    <xf numFmtId="2" fontId="0" fillId="0" borderId="0" xfId="0" applyNumberFormat="1"/>
    <xf numFmtId="0" fontId="1" fillId="3" borderId="0" xfId="0" applyFont="1" applyFill="1" applyAlignment="1">
      <alignment horizontal="left"/>
    </xf>
    <xf numFmtId="0" fontId="0" fillId="3" borderId="0" xfId="0" applyFill="1" applyAlignment="1">
      <alignment horizontal="center"/>
    </xf>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sz="1500"/>
              <a:t>Satisfaction by Region</a:t>
            </a:r>
          </a:p>
        </c:rich>
      </c:tx>
      <c:layout>
        <c:manualLayout>
          <c:xMode val="edge"/>
          <c:yMode val="edge"/>
          <c:x val="0.2983263342082239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Bivariate!$B$2</c:f>
              <c:strCache>
                <c:ptCount val="1"/>
                <c:pt idx="0">
                  <c:v>East</c:v>
                </c:pt>
              </c:strCache>
            </c:strRef>
          </c:tx>
          <c:spPr>
            <a:solidFill>
              <a:schemeClr val="accent2">
                <a:tint val="58000"/>
              </a:schemeClr>
            </a:solidFill>
            <a:ln>
              <a:noFill/>
            </a:ln>
            <a:effectLst/>
          </c:spPr>
          <c:invertIfNegative val="0"/>
          <c:dLbls>
            <c:delete val="1"/>
          </c:dLbls>
          <c:cat>
            <c:strRef>
              <c:f>Bivariate!$A$3:$A$7</c:f>
              <c:strCache>
                <c:ptCount val="5"/>
                <c:pt idx="0">
                  <c:v>Very Dissatisfied </c:v>
                </c:pt>
                <c:pt idx="1">
                  <c:v>Dissatisfied </c:v>
                </c:pt>
                <c:pt idx="2">
                  <c:v>Neutral </c:v>
                </c:pt>
                <c:pt idx="3">
                  <c:v>Satisfied </c:v>
                </c:pt>
                <c:pt idx="4">
                  <c:v>Very Satisfied </c:v>
                </c:pt>
              </c:strCache>
            </c:strRef>
          </c:cat>
          <c:val>
            <c:numRef>
              <c:f>Bivariate!$B$3:$B$7</c:f>
              <c:numCache>
                <c:formatCode>General</c:formatCode>
                <c:ptCount val="5"/>
                <c:pt idx="0">
                  <c:v>2</c:v>
                </c:pt>
                <c:pt idx="1">
                  <c:v>23</c:v>
                </c:pt>
                <c:pt idx="2">
                  <c:v>31</c:v>
                </c:pt>
                <c:pt idx="3">
                  <c:v>70</c:v>
                </c:pt>
                <c:pt idx="4">
                  <c:v>18</c:v>
                </c:pt>
              </c:numCache>
            </c:numRef>
          </c:val>
          <c:extLst>
            <c:ext xmlns:c16="http://schemas.microsoft.com/office/drawing/2014/chart" uri="{C3380CC4-5D6E-409C-BE32-E72D297353CC}">
              <c16:uniqueId val="{00000000-F76C-4DB8-B1EF-56CB69DA0680}"/>
            </c:ext>
          </c:extLst>
        </c:ser>
        <c:ser>
          <c:idx val="1"/>
          <c:order val="1"/>
          <c:tx>
            <c:strRef>
              <c:f>Bivariate!$C$2</c:f>
              <c:strCache>
                <c:ptCount val="1"/>
                <c:pt idx="0">
                  <c:v>%</c:v>
                </c:pt>
              </c:strCache>
            </c:strRef>
          </c:tx>
          <c:spPr>
            <a:solidFill>
              <a:schemeClr val="accent2">
                <a:tint val="86000"/>
              </a:schemeClr>
            </a:solidFill>
            <a:ln>
              <a:noFill/>
            </a:ln>
            <a:effectLst/>
          </c:spPr>
          <c:invertIfNegative val="0"/>
          <c:dLbls>
            <c:delete val="1"/>
          </c:dLbls>
          <c:cat>
            <c:strRef>
              <c:f>Bivariate!$A$3:$A$7</c:f>
              <c:strCache>
                <c:ptCount val="5"/>
                <c:pt idx="0">
                  <c:v>Very Dissatisfied </c:v>
                </c:pt>
                <c:pt idx="1">
                  <c:v>Dissatisfied </c:v>
                </c:pt>
                <c:pt idx="2">
                  <c:v>Neutral </c:v>
                </c:pt>
                <c:pt idx="3">
                  <c:v>Satisfied </c:v>
                </c:pt>
                <c:pt idx="4">
                  <c:v>Very Satisfied </c:v>
                </c:pt>
              </c:strCache>
            </c:strRef>
          </c:cat>
          <c:val>
            <c:numRef>
              <c:f>Bivariate!$C$3:$C$7</c:f>
              <c:numCache>
                <c:formatCode>0.00%</c:formatCode>
                <c:ptCount val="5"/>
                <c:pt idx="0">
                  <c:v>1.3888888888888888E-2</c:v>
                </c:pt>
                <c:pt idx="1">
                  <c:v>0.15972222222222221</c:v>
                </c:pt>
                <c:pt idx="2">
                  <c:v>0.21527777777777779</c:v>
                </c:pt>
                <c:pt idx="3">
                  <c:v>0.4861111111111111</c:v>
                </c:pt>
                <c:pt idx="4">
                  <c:v>0.125</c:v>
                </c:pt>
              </c:numCache>
            </c:numRef>
          </c:val>
          <c:extLst>
            <c:ext xmlns:c16="http://schemas.microsoft.com/office/drawing/2014/chart" uri="{C3380CC4-5D6E-409C-BE32-E72D297353CC}">
              <c16:uniqueId val="{00000001-F76C-4DB8-B1EF-56CB69DA0680}"/>
            </c:ext>
          </c:extLst>
        </c:ser>
        <c:ser>
          <c:idx val="2"/>
          <c:order val="2"/>
          <c:tx>
            <c:strRef>
              <c:f>Bivariate!$D$2</c:f>
              <c:strCache>
                <c:ptCount val="1"/>
                <c:pt idx="0">
                  <c:v>West</c:v>
                </c:pt>
              </c:strCache>
            </c:strRef>
          </c:tx>
          <c:spPr>
            <a:solidFill>
              <a:schemeClr val="accent2">
                <a:shade val="86000"/>
              </a:schemeClr>
            </a:solidFill>
            <a:ln>
              <a:noFill/>
            </a:ln>
            <a:effectLst/>
          </c:spPr>
          <c:invertIfNegative val="0"/>
          <c:dLbls>
            <c:delete val="1"/>
          </c:dLbls>
          <c:cat>
            <c:strRef>
              <c:f>Bivariate!$A$3:$A$7</c:f>
              <c:strCache>
                <c:ptCount val="5"/>
                <c:pt idx="0">
                  <c:v>Very Dissatisfied </c:v>
                </c:pt>
                <c:pt idx="1">
                  <c:v>Dissatisfied </c:v>
                </c:pt>
                <c:pt idx="2">
                  <c:v>Neutral </c:v>
                </c:pt>
                <c:pt idx="3">
                  <c:v>Satisfied </c:v>
                </c:pt>
                <c:pt idx="4">
                  <c:v>Very Satisfied </c:v>
                </c:pt>
              </c:strCache>
            </c:strRef>
          </c:cat>
          <c:val>
            <c:numRef>
              <c:f>Bivariate!$D$3:$D$7</c:f>
              <c:numCache>
                <c:formatCode>General</c:formatCode>
                <c:ptCount val="5"/>
                <c:pt idx="0">
                  <c:v>6</c:v>
                </c:pt>
                <c:pt idx="1">
                  <c:v>10</c:v>
                </c:pt>
                <c:pt idx="2">
                  <c:v>25</c:v>
                </c:pt>
                <c:pt idx="3">
                  <c:v>42</c:v>
                </c:pt>
                <c:pt idx="4">
                  <c:v>18</c:v>
                </c:pt>
              </c:numCache>
            </c:numRef>
          </c:val>
          <c:extLst>
            <c:ext xmlns:c16="http://schemas.microsoft.com/office/drawing/2014/chart" uri="{C3380CC4-5D6E-409C-BE32-E72D297353CC}">
              <c16:uniqueId val="{00000002-F76C-4DB8-B1EF-56CB69DA0680}"/>
            </c:ext>
          </c:extLst>
        </c:ser>
        <c:ser>
          <c:idx val="3"/>
          <c:order val="3"/>
          <c:tx>
            <c:strRef>
              <c:f>Bivariate!$E$2</c:f>
              <c:strCache>
                <c:ptCount val="1"/>
                <c:pt idx="0">
                  <c:v>%</c:v>
                </c:pt>
              </c:strCache>
            </c:strRef>
          </c:tx>
          <c:spPr>
            <a:solidFill>
              <a:schemeClr val="accent2">
                <a:shade val="58000"/>
              </a:schemeClr>
            </a:solidFill>
            <a:ln>
              <a:noFill/>
            </a:ln>
            <a:effectLst/>
          </c:spPr>
          <c:invertIfNegative val="0"/>
          <c:dLbls>
            <c:delete val="1"/>
          </c:dLbls>
          <c:cat>
            <c:strRef>
              <c:f>Bivariate!$A$3:$A$7</c:f>
              <c:strCache>
                <c:ptCount val="5"/>
                <c:pt idx="0">
                  <c:v>Very Dissatisfied </c:v>
                </c:pt>
                <c:pt idx="1">
                  <c:v>Dissatisfied </c:v>
                </c:pt>
                <c:pt idx="2">
                  <c:v>Neutral </c:v>
                </c:pt>
                <c:pt idx="3">
                  <c:v>Satisfied </c:v>
                </c:pt>
                <c:pt idx="4">
                  <c:v>Very Satisfied </c:v>
                </c:pt>
              </c:strCache>
            </c:strRef>
          </c:cat>
          <c:val>
            <c:numRef>
              <c:f>Bivariate!$E$3:$E$7</c:f>
              <c:numCache>
                <c:formatCode>0.00%</c:formatCode>
                <c:ptCount val="5"/>
                <c:pt idx="0">
                  <c:v>5.9405940594059403E-2</c:v>
                </c:pt>
                <c:pt idx="1">
                  <c:v>9.9009900990099015E-2</c:v>
                </c:pt>
                <c:pt idx="2">
                  <c:v>0.24752475247524752</c:v>
                </c:pt>
                <c:pt idx="3">
                  <c:v>0.41584158415841582</c:v>
                </c:pt>
                <c:pt idx="4">
                  <c:v>0.17821782178217821</c:v>
                </c:pt>
              </c:numCache>
            </c:numRef>
          </c:val>
          <c:extLst>
            <c:ext xmlns:c16="http://schemas.microsoft.com/office/drawing/2014/chart" uri="{C3380CC4-5D6E-409C-BE32-E72D297353CC}">
              <c16:uniqueId val="{00000003-F76C-4DB8-B1EF-56CB69DA0680}"/>
            </c:ext>
          </c:extLst>
        </c:ser>
        <c:dLbls>
          <c:dLblPos val="inEnd"/>
          <c:showLegendKey val="0"/>
          <c:showVal val="1"/>
          <c:showCatName val="0"/>
          <c:showSerName val="0"/>
          <c:showPercent val="0"/>
          <c:showBubbleSize val="0"/>
        </c:dLbls>
        <c:gapWidth val="75"/>
        <c:overlap val="40"/>
        <c:axId val="1897739008"/>
        <c:axId val="1897737344"/>
      </c:barChart>
      <c:catAx>
        <c:axId val="189773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737344"/>
        <c:crosses val="autoZero"/>
        <c:auto val="1"/>
        <c:lblAlgn val="ctr"/>
        <c:lblOffset val="100"/>
        <c:noMultiLvlLbl val="0"/>
      </c:catAx>
      <c:valAx>
        <c:axId val="189773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739008"/>
        <c:crosses val="autoZero"/>
        <c:crossBetween val="between"/>
      </c:valAx>
      <c:spPr>
        <a:noFill/>
        <a:ln>
          <a:noFill/>
        </a:ln>
        <a:effectLst/>
      </c:spPr>
    </c:plotArea>
    <c:legend>
      <c:legendPos val="r"/>
      <c:legendEntry>
        <c:idx val="1"/>
        <c:delete val="1"/>
      </c:legendEntry>
      <c:legendEntry>
        <c:idx val="3"/>
        <c:delete val="1"/>
      </c:legendEntry>
      <c:overlay val="0"/>
      <c:spPr>
        <a:noFill/>
        <a:ln>
          <a:noFill/>
        </a:ln>
        <a:effectLst/>
      </c:spPr>
      <c:txPr>
        <a:bodyPr rot="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sz="1500"/>
              <a:t>Satisfaction</a:t>
            </a:r>
            <a:r>
              <a:rPr lang="en-IE" sz="1500" baseline="0"/>
              <a:t> by House Type</a:t>
            </a:r>
            <a:endParaRPr lang="en-IE" sz="15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'House Type'!$A$2</c:f>
              <c:strCache>
                <c:ptCount val="1"/>
                <c:pt idx="0">
                  <c:v>Very Dissatisfied </c:v>
                </c:pt>
              </c:strCache>
            </c:strRef>
          </c:tx>
          <c:spPr>
            <a:solidFill>
              <a:schemeClr val="accent1"/>
            </a:solidFill>
            <a:ln>
              <a:noFill/>
            </a:ln>
            <a:effectLst/>
          </c:spPr>
          <c:invertIfNegative val="0"/>
          <c:cat>
            <c:strRef>
              <c:f>'House Type'!$B$1:$F$1</c:f>
              <c:strCache>
                <c:ptCount val="5"/>
                <c:pt idx="0">
                  <c:v>Detatched</c:v>
                </c:pt>
                <c:pt idx="2">
                  <c:v>Semi detatched</c:v>
                </c:pt>
                <c:pt idx="4">
                  <c:v>Terrace</c:v>
                </c:pt>
              </c:strCache>
            </c:strRef>
          </c:cat>
          <c:val>
            <c:numRef>
              <c:f>'House Type'!$B$2:$F$2</c:f>
              <c:numCache>
                <c:formatCode>0.00%</c:formatCode>
                <c:ptCount val="5"/>
                <c:pt idx="0" formatCode="General">
                  <c:v>5</c:v>
                </c:pt>
                <c:pt idx="2" formatCode="General">
                  <c:v>3</c:v>
                </c:pt>
                <c:pt idx="4" formatCode="General">
                  <c:v>0</c:v>
                </c:pt>
              </c:numCache>
            </c:numRef>
          </c:val>
          <c:extLst>
            <c:ext xmlns:c16="http://schemas.microsoft.com/office/drawing/2014/chart" uri="{C3380CC4-5D6E-409C-BE32-E72D297353CC}">
              <c16:uniqueId val="{00000000-D8C9-4155-9010-E41523218EF3}"/>
            </c:ext>
          </c:extLst>
        </c:ser>
        <c:ser>
          <c:idx val="1"/>
          <c:order val="1"/>
          <c:tx>
            <c:strRef>
              <c:f>'House Type'!$A$3</c:f>
              <c:strCache>
                <c:ptCount val="1"/>
                <c:pt idx="0">
                  <c:v>Dissatisfied </c:v>
                </c:pt>
              </c:strCache>
            </c:strRef>
          </c:tx>
          <c:spPr>
            <a:solidFill>
              <a:schemeClr val="accent2"/>
            </a:solidFill>
            <a:ln>
              <a:noFill/>
            </a:ln>
            <a:effectLst/>
          </c:spPr>
          <c:invertIfNegative val="0"/>
          <c:cat>
            <c:strRef>
              <c:f>'House Type'!$B$1:$F$1</c:f>
              <c:strCache>
                <c:ptCount val="5"/>
                <c:pt idx="0">
                  <c:v>Detatched</c:v>
                </c:pt>
                <c:pt idx="2">
                  <c:v>Semi detatched</c:v>
                </c:pt>
                <c:pt idx="4">
                  <c:v>Terrace</c:v>
                </c:pt>
              </c:strCache>
            </c:strRef>
          </c:cat>
          <c:val>
            <c:numRef>
              <c:f>'House Type'!$B$3:$F$3</c:f>
              <c:numCache>
                <c:formatCode>0.00%</c:formatCode>
                <c:ptCount val="5"/>
                <c:pt idx="0" formatCode="General">
                  <c:v>13</c:v>
                </c:pt>
                <c:pt idx="2" formatCode="General">
                  <c:v>13</c:v>
                </c:pt>
                <c:pt idx="4" formatCode="General">
                  <c:v>7</c:v>
                </c:pt>
              </c:numCache>
            </c:numRef>
          </c:val>
          <c:extLst>
            <c:ext xmlns:c16="http://schemas.microsoft.com/office/drawing/2014/chart" uri="{C3380CC4-5D6E-409C-BE32-E72D297353CC}">
              <c16:uniqueId val="{00000001-D8C9-4155-9010-E41523218EF3}"/>
            </c:ext>
          </c:extLst>
        </c:ser>
        <c:ser>
          <c:idx val="2"/>
          <c:order val="2"/>
          <c:tx>
            <c:strRef>
              <c:f>'House Type'!$A$4</c:f>
              <c:strCache>
                <c:ptCount val="1"/>
                <c:pt idx="0">
                  <c:v>Neutral </c:v>
                </c:pt>
              </c:strCache>
            </c:strRef>
          </c:tx>
          <c:spPr>
            <a:solidFill>
              <a:schemeClr val="accent3"/>
            </a:solidFill>
            <a:ln>
              <a:noFill/>
            </a:ln>
            <a:effectLst/>
          </c:spPr>
          <c:invertIfNegative val="0"/>
          <c:cat>
            <c:strRef>
              <c:f>'House Type'!$B$1:$F$1</c:f>
              <c:strCache>
                <c:ptCount val="5"/>
                <c:pt idx="0">
                  <c:v>Detatched</c:v>
                </c:pt>
                <c:pt idx="2">
                  <c:v>Semi detatched</c:v>
                </c:pt>
                <c:pt idx="4">
                  <c:v>Terrace</c:v>
                </c:pt>
              </c:strCache>
            </c:strRef>
          </c:cat>
          <c:val>
            <c:numRef>
              <c:f>'House Type'!$B$4:$F$4</c:f>
              <c:numCache>
                <c:formatCode>0.00%</c:formatCode>
                <c:ptCount val="5"/>
                <c:pt idx="0" formatCode="General">
                  <c:v>26</c:v>
                </c:pt>
                <c:pt idx="2" formatCode="General">
                  <c:v>23</c:v>
                </c:pt>
                <c:pt idx="4" formatCode="General">
                  <c:v>7</c:v>
                </c:pt>
              </c:numCache>
            </c:numRef>
          </c:val>
          <c:extLst>
            <c:ext xmlns:c16="http://schemas.microsoft.com/office/drawing/2014/chart" uri="{C3380CC4-5D6E-409C-BE32-E72D297353CC}">
              <c16:uniqueId val="{00000002-D8C9-4155-9010-E41523218EF3}"/>
            </c:ext>
          </c:extLst>
        </c:ser>
        <c:ser>
          <c:idx val="3"/>
          <c:order val="3"/>
          <c:tx>
            <c:strRef>
              <c:f>'House Type'!$A$5</c:f>
              <c:strCache>
                <c:ptCount val="1"/>
                <c:pt idx="0">
                  <c:v>Satisfied </c:v>
                </c:pt>
              </c:strCache>
            </c:strRef>
          </c:tx>
          <c:spPr>
            <a:solidFill>
              <a:schemeClr val="accent4"/>
            </a:solidFill>
            <a:ln>
              <a:noFill/>
            </a:ln>
            <a:effectLst/>
          </c:spPr>
          <c:invertIfNegative val="0"/>
          <c:cat>
            <c:strRef>
              <c:f>'House Type'!$B$1:$F$1</c:f>
              <c:strCache>
                <c:ptCount val="5"/>
                <c:pt idx="0">
                  <c:v>Detatched</c:v>
                </c:pt>
                <c:pt idx="2">
                  <c:v>Semi detatched</c:v>
                </c:pt>
                <c:pt idx="4">
                  <c:v>Terrace</c:v>
                </c:pt>
              </c:strCache>
            </c:strRef>
          </c:cat>
          <c:val>
            <c:numRef>
              <c:f>'House Type'!$B$5:$F$5</c:f>
              <c:numCache>
                <c:formatCode>0.00%</c:formatCode>
                <c:ptCount val="5"/>
                <c:pt idx="0" formatCode="General">
                  <c:v>52</c:v>
                </c:pt>
                <c:pt idx="2" formatCode="General">
                  <c:v>45</c:v>
                </c:pt>
                <c:pt idx="4" formatCode="General">
                  <c:v>15</c:v>
                </c:pt>
              </c:numCache>
            </c:numRef>
          </c:val>
          <c:extLst>
            <c:ext xmlns:c16="http://schemas.microsoft.com/office/drawing/2014/chart" uri="{C3380CC4-5D6E-409C-BE32-E72D297353CC}">
              <c16:uniqueId val="{00000003-D8C9-4155-9010-E41523218EF3}"/>
            </c:ext>
          </c:extLst>
        </c:ser>
        <c:ser>
          <c:idx val="4"/>
          <c:order val="4"/>
          <c:tx>
            <c:strRef>
              <c:f>'House Type'!$A$6</c:f>
              <c:strCache>
                <c:ptCount val="1"/>
                <c:pt idx="0">
                  <c:v>Very Satisfied </c:v>
                </c:pt>
              </c:strCache>
            </c:strRef>
          </c:tx>
          <c:spPr>
            <a:solidFill>
              <a:schemeClr val="accent5"/>
            </a:solidFill>
            <a:ln>
              <a:noFill/>
            </a:ln>
            <a:effectLst/>
          </c:spPr>
          <c:invertIfNegative val="0"/>
          <c:cat>
            <c:strRef>
              <c:f>'House Type'!$B$1:$F$1</c:f>
              <c:strCache>
                <c:ptCount val="5"/>
                <c:pt idx="0">
                  <c:v>Detatched</c:v>
                </c:pt>
                <c:pt idx="2">
                  <c:v>Semi detatched</c:v>
                </c:pt>
                <c:pt idx="4">
                  <c:v>Terrace</c:v>
                </c:pt>
              </c:strCache>
            </c:strRef>
          </c:cat>
          <c:val>
            <c:numRef>
              <c:f>'House Type'!$B$6:$F$6</c:f>
              <c:numCache>
                <c:formatCode>0.00%</c:formatCode>
                <c:ptCount val="5"/>
                <c:pt idx="0" formatCode="General">
                  <c:v>18</c:v>
                </c:pt>
                <c:pt idx="2" formatCode="General">
                  <c:v>11</c:v>
                </c:pt>
                <c:pt idx="4" formatCode="General">
                  <c:v>7</c:v>
                </c:pt>
              </c:numCache>
            </c:numRef>
          </c:val>
          <c:extLst>
            <c:ext xmlns:c16="http://schemas.microsoft.com/office/drawing/2014/chart" uri="{C3380CC4-5D6E-409C-BE32-E72D297353CC}">
              <c16:uniqueId val="{00000004-D8C9-4155-9010-E41523218EF3}"/>
            </c:ext>
          </c:extLst>
        </c:ser>
        <c:dLbls>
          <c:showLegendKey val="0"/>
          <c:showVal val="0"/>
          <c:showCatName val="0"/>
          <c:showSerName val="0"/>
          <c:showPercent val="0"/>
          <c:showBubbleSize val="0"/>
        </c:dLbls>
        <c:gapWidth val="219"/>
        <c:overlap val="-27"/>
        <c:axId val="316586384"/>
        <c:axId val="316583056"/>
      </c:barChart>
      <c:catAx>
        <c:axId val="31658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583056"/>
        <c:crosses val="autoZero"/>
        <c:auto val="1"/>
        <c:lblAlgn val="ctr"/>
        <c:lblOffset val="100"/>
        <c:noMultiLvlLbl val="0"/>
      </c:catAx>
      <c:valAx>
        <c:axId val="31658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586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a:t>Number</a:t>
            </a:r>
            <a:r>
              <a:rPr lang="en-IE" baseline="0"/>
              <a:t> of Rooms Chart</a:t>
            </a:r>
            <a:endParaRPr lang="en-I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Rooms!$A$4</c:f>
              <c:strCache>
                <c:ptCount val="1"/>
                <c:pt idx="0">
                  <c:v>People</c:v>
                </c:pt>
              </c:strCache>
            </c:strRef>
          </c:tx>
          <c:spPr>
            <a:solidFill>
              <a:schemeClr val="accent1"/>
            </a:solidFill>
            <a:ln>
              <a:noFill/>
            </a:ln>
            <a:effectLst/>
          </c:spPr>
          <c:invertIfNegative val="0"/>
          <c:cat>
            <c:multiLvlStrRef>
              <c:f>Rooms!$B$2:$H$3</c:f>
              <c:multiLvlStrCache>
                <c:ptCount val="7"/>
                <c:lvl>
                  <c:pt idx="0">
                    <c:v>3</c:v>
                  </c:pt>
                  <c:pt idx="1">
                    <c:v>4</c:v>
                  </c:pt>
                  <c:pt idx="2">
                    <c:v>5</c:v>
                  </c:pt>
                  <c:pt idx="3">
                    <c:v>6</c:v>
                  </c:pt>
                  <c:pt idx="4">
                    <c:v>7</c:v>
                  </c:pt>
                  <c:pt idx="5">
                    <c:v>8</c:v>
                  </c:pt>
                  <c:pt idx="6">
                    <c:v>9</c:v>
                  </c:pt>
                </c:lvl>
                <c:lvl>
                  <c:pt idx="0">
                    <c:v>Rooms</c:v>
                  </c:pt>
                </c:lvl>
              </c:multiLvlStrCache>
            </c:multiLvlStrRef>
          </c:cat>
          <c:val>
            <c:numRef>
              <c:f>Rooms!$B$4:$H$4</c:f>
              <c:numCache>
                <c:formatCode>General</c:formatCode>
                <c:ptCount val="7"/>
                <c:pt idx="0">
                  <c:v>2</c:v>
                </c:pt>
                <c:pt idx="1">
                  <c:v>8</c:v>
                </c:pt>
                <c:pt idx="2">
                  <c:v>35</c:v>
                </c:pt>
                <c:pt idx="3">
                  <c:v>71</c:v>
                </c:pt>
                <c:pt idx="4">
                  <c:v>92</c:v>
                </c:pt>
                <c:pt idx="5">
                  <c:v>39</c:v>
                </c:pt>
                <c:pt idx="6">
                  <c:v>3</c:v>
                </c:pt>
              </c:numCache>
            </c:numRef>
          </c:val>
          <c:extLst>
            <c:ext xmlns:c16="http://schemas.microsoft.com/office/drawing/2014/chart" uri="{C3380CC4-5D6E-409C-BE32-E72D297353CC}">
              <c16:uniqueId val="{00000000-5B2F-40A0-99DB-65A650B6F2AF}"/>
            </c:ext>
          </c:extLst>
        </c:ser>
        <c:dLbls>
          <c:showLegendKey val="0"/>
          <c:showVal val="0"/>
          <c:showCatName val="0"/>
          <c:showSerName val="0"/>
          <c:showPercent val="0"/>
          <c:showBubbleSize val="0"/>
        </c:dLbls>
        <c:gapWidth val="219"/>
        <c:overlap val="-27"/>
        <c:axId val="321743856"/>
        <c:axId val="321755088"/>
      </c:barChart>
      <c:catAx>
        <c:axId val="32174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755088"/>
        <c:crosses val="autoZero"/>
        <c:auto val="1"/>
        <c:lblAlgn val="ctr"/>
        <c:lblOffset val="100"/>
        <c:noMultiLvlLbl val="0"/>
      </c:catAx>
      <c:valAx>
        <c:axId val="32175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743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10</xdr:col>
      <xdr:colOff>495299</xdr:colOff>
      <xdr:row>28</xdr:row>
      <xdr:rowOff>120650</xdr:rowOff>
    </xdr:from>
    <xdr:ext cx="698500" cy="571500"/>
    <xdr:sp macro="" textlink="">
      <xdr:nvSpPr>
        <xdr:cNvPr id="2" name="TextBox 1">
          <a:extLst>
            <a:ext uri="{FF2B5EF4-FFF2-40B4-BE49-F238E27FC236}">
              <a16:creationId xmlns:a16="http://schemas.microsoft.com/office/drawing/2014/main" id="{51473A46-DA9E-4A64-B451-BE74D4706E5D}"/>
            </a:ext>
          </a:extLst>
        </xdr:cNvPr>
        <xdr:cNvSpPr txBox="1"/>
      </xdr:nvSpPr>
      <xdr:spPr>
        <a:xfrm>
          <a:off x="9086849" y="5276850"/>
          <a:ext cx="698500"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E" sz="1100"/>
        </a:p>
      </xdr:txBody>
    </xdr:sp>
    <xdr:clientData/>
  </xdr:oneCellAnchor>
  <xdr:twoCellAnchor>
    <xdr:from>
      <xdr:col>2</xdr:col>
      <xdr:colOff>139700</xdr:colOff>
      <xdr:row>1</xdr:row>
      <xdr:rowOff>133350</xdr:rowOff>
    </xdr:from>
    <xdr:to>
      <xdr:col>4</xdr:col>
      <xdr:colOff>209550</xdr:colOff>
      <xdr:row>8</xdr:row>
      <xdr:rowOff>139700</xdr:rowOff>
    </xdr:to>
    <xdr:sp macro="" textlink="">
      <xdr:nvSpPr>
        <xdr:cNvPr id="3" name="TextBox 2">
          <a:extLst>
            <a:ext uri="{FF2B5EF4-FFF2-40B4-BE49-F238E27FC236}">
              <a16:creationId xmlns:a16="http://schemas.microsoft.com/office/drawing/2014/main" id="{E8F48A70-DC0D-47A6-B57A-91D0DD7C4659}"/>
            </a:ext>
          </a:extLst>
        </xdr:cNvPr>
        <xdr:cNvSpPr txBox="1"/>
      </xdr:nvSpPr>
      <xdr:spPr>
        <a:xfrm>
          <a:off x="2679700" y="317500"/>
          <a:ext cx="1289050" cy="129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E" sz="1100">
              <a:solidFill>
                <a:schemeClr val="dk1"/>
              </a:solidFill>
              <a:effectLst/>
              <a:latin typeface="+mn-lt"/>
              <a:ea typeface="+mn-ea"/>
              <a:cs typeface="+mn-cs"/>
            </a:rPr>
            <a:t>NOTE :(In the data set the highest value was €9 million. I believe this is an error</a:t>
          </a:r>
          <a:r>
            <a:rPr lang="en-IE" sz="1100" baseline="0">
              <a:solidFill>
                <a:schemeClr val="dk1"/>
              </a:solidFill>
              <a:effectLst/>
              <a:latin typeface="+mn-lt"/>
              <a:ea typeface="+mn-ea"/>
              <a:cs typeface="+mn-cs"/>
            </a:rPr>
            <a:t> and is supposed to be €900,000</a:t>
          </a:r>
          <a:endParaRPr lang="en-IE">
            <a:effectLst/>
          </a:endParaRPr>
        </a:p>
        <a:p>
          <a:endParaRPr lang="en-I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19</xdr:row>
      <xdr:rowOff>171450</xdr:rowOff>
    </xdr:from>
    <xdr:to>
      <xdr:col>6</xdr:col>
      <xdr:colOff>590550</xdr:colOff>
      <xdr:row>30</xdr:row>
      <xdr:rowOff>12700</xdr:rowOff>
    </xdr:to>
    <xdr:sp macro="" textlink="">
      <xdr:nvSpPr>
        <xdr:cNvPr id="3" name="TextBox 2">
          <a:extLst>
            <a:ext uri="{FF2B5EF4-FFF2-40B4-BE49-F238E27FC236}">
              <a16:creationId xmlns:a16="http://schemas.microsoft.com/office/drawing/2014/main" id="{CEF2461B-2BE8-4432-8915-2DD18732835D}"/>
            </a:ext>
          </a:extLst>
        </xdr:cNvPr>
        <xdr:cNvSpPr txBox="1"/>
      </xdr:nvSpPr>
      <xdr:spPr>
        <a:xfrm>
          <a:off x="4171950" y="3670300"/>
          <a:ext cx="2768600" cy="186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We see </a:t>
          </a:r>
          <a:r>
            <a:rPr lang="en-IE" sz="1100" baseline="0"/>
            <a:t>a small correlation with the data regarding Satisfaction but also Land Area and House Price. However, the Land Area and House Price correlation is close to being considered a moderate correlation. We see a strong correlation between House Size and Number of Bathrooms and Number of Rooms and Land Area, indicating that the bigger the house the more bathrooms and the bigger the land the more rooms.</a:t>
          </a:r>
          <a:endParaRPr lang="en-IE" sz="1100"/>
        </a:p>
      </xdr:txBody>
    </xdr:sp>
    <xdr:clientData/>
  </xdr:twoCellAnchor>
  <xdr:twoCellAnchor>
    <xdr:from>
      <xdr:col>7</xdr:col>
      <xdr:colOff>31750</xdr:colOff>
      <xdr:row>10</xdr:row>
      <xdr:rowOff>44450</xdr:rowOff>
    </xdr:from>
    <xdr:to>
      <xdr:col>13</xdr:col>
      <xdr:colOff>196850</xdr:colOff>
      <xdr:row>21</xdr:row>
      <xdr:rowOff>171450</xdr:rowOff>
    </xdr:to>
    <xdr:sp macro="" textlink="">
      <xdr:nvSpPr>
        <xdr:cNvPr id="4" name="TextBox 3">
          <a:extLst>
            <a:ext uri="{FF2B5EF4-FFF2-40B4-BE49-F238E27FC236}">
              <a16:creationId xmlns:a16="http://schemas.microsoft.com/office/drawing/2014/main" id="{9E0E5155-F284-4064-94BE-D8C3C2B5E99E}"/>
            </a:ext>
          </a:extLst>
        </xdr:cNvPr>
        <xdr:cNvSpPr txBox="1"/>
      </xdr:nvSpPr>
      <xdr:spPr>
        <a:xfrm>
          <a:off x="7092950" y="1885950"/>
          <a:ext cx="3822700" cy="2152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We can</a:t>
          </a:r>
          <a:r>
            <a:rPr lang="en-IE" sz="1100" baseline="0"/>
            <a:t> see that majority of people who live in Detached Housing are Satisfied, with a small amount of 4.39% being Very Dissatisfied. The data for Semi Detatched Housing is similar with majority of people being Satisfied and a small amount of 3.16% being Very Dissatisfied. When we look at Terrace Housing nobody is Very Dissatisfied with the majority being Satisfied and the remaining individuals being distributed evenly over the remaining Satisfaction levels. We can conclude that within each Housing Group most people are Satisfied. However, there are people that fall into the Very Satisfied and Dissatisfied categories too.</a:t>
          </a:r>
          <a:endParaRPr lang="en-IE" sz="1100"/>
        </a:p>
      </xdr:txBody>
    </xdr:sp>
    <xdr:clientData/>
  </xdr:twoCellAnchor>
  <xdr:twoCellAnchor>
    <xdr:from>
      <xdr:col>5</xdr:col>
      <xdr:colOff>19050</xdr:colOff>
      <xdr:row>0</xdr:row>
      <xdr:rowOff>165100</xdr:rowOff>
    </xdr:from>
    <xdr:to>
      <xdr:col>10</xdr:col>
      <xdr:colOff>596900</xdr:colOff>
      <xdr:row>6</xdr:row>
      <xdr:rowOff>63500</xdr:rowOff>
    </xdr:to>
    <xdr:sp macro="" textlink="">
      <xdr:nvSpPr>
        <xdr:cNvPr id="5" name="TextBox 4">
          <a:extLst>
            <a:ext uri="{FF2B5EF4-FFF2-40B4-BE49-F238E27FC236}">
              <a16:creationId xmlns:a16="http://schemas.microsoft.com/office/drawing/2014/main" id="{449FD5E3-D09D-4E44-A1D4-837EF3E0E137}"/>
            </a:ext>
          </a:extLst>
        </xdr:cNvPr>
        <xdr:cNvSpPr txBox="1"/>
      </xdr:nvSpPr>
      <xdr:spPr>
        <a:xfrm>
          <a:off x="5759450" y="165100"/>
          <a:ext cx="3625850" cy="1003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In the East an West</a:t>
          </a:r>
          <a:r>
            <a:rPr lang="en-IE" sz="1100" baseline="0"/>
            <a:t> majority of people are Satisfied with the location of their home. 48.61% in the East and 41.58% in the West. Very few people are Very Dissatisfied living in the East (1.39%), with more people in the West being Very Dissatisfied with 5.94%.</a:t>
          </a:r>
          <a:endParaRPr lang="en-IE" sz="1100"/>
        </a:p>
      </xdr:txBody>
    </xdr:sp>
    <xdr:clientData/>
  </xdr:twoCellAnchor>
  <xdr:twoCellAnchor>
    <xdr:from>
      <xdr:col>4</xdr:col>
      <xdr:colOff>19050</xdr:colOff>
      <xdr:row>32</xdr:row>
      <xdr:rowOff>6350</xdr:rowOff>
    </xdr:from>
    <xdr:to>
      <xdr:col>7</xdr:col>
      <xdr:colOff>514350</xdr:colOff>
      <xdr:row>36</xdr:row>
      <xdr:rowOff>50800</xdr:rowOff>
    </xdr:to>
    <xdr:sp macro="" textlink="">
      <xdr:nvSpPr>
        <xdr:cNvPr id="6" name="TextBox 5">
          <a:extLst>
            <a:ext uri="{FF2B5EF4-FFF2-40B4-BE49-F238E27FC236}">
              <a16:creationId xmlns:a16="http://schemas.microsoft.com/office/drawing/2014/main" id="{A3071D74-0898-48BA-8C44-CB671EE70FC7}"/>
            </a:ext>
          </a:extLst>
        </xdr:cNvPr>
        <xdr:cNvSpPr txBox="1"/>
      </xdr:nvSpPr>
      <xdr:spPr>
        <a:xfrm>
          <a:off x="5251450" y="5899150"/>
          <a:ext cx="2324100" cy="781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We can see that on average the price</a:t>
          </a:r>
          <a:r>
            <a:rPr lang="en-IE" sz="1100" baseline="0"/>
            <a:t> of a house in the East is more expensive than the price of a house in the West.</a:t>
          </a:r>
          <a:endParaRPr lang="en-IE" sz="1100"/>
        </a:p>
      </xdr:txBody>
    </xdr:sp>
    <xdr:clientData/>
  </xdr:twoCellAnchor>
  <xdr:twoCellAnchor>
    <xdr:from>
      <xdr:col>4</xdr:col>
      <xdr:colOff>25400</xdr:colOff>
      <xdr:row>37</xdr:row>
      <xdr:rowOff>12700</xdr:rowOff>
    </xdr:from>
    <xdr:to>
      <xdr:col>7</xdr:col>
      <xdr:colOff>298450</xdr:colOff>
      <xdr:row>40</xdr:row>
      <xdr:rowOff>69850</xdr:rowOff>
    </xdr:to>
    <xdr:sp macro="" textlink="">
      <xdr:nvSpPr>
        <xdr:cNvPr id="7" name="TextBox 6">
          <a:extLst>
            <a:ext uri="{FF2B5EF4-FFF2-40B4-BE49-F238E27FC236}">
              <a16:creationId xmlns:a16="http://schemas.microsoft.com/office/drawing/2014/main" id="{9717FAE6-8650-4CD6-96FC-6DF6BBAAEFBB}"/>
            </a:ext>
          </a:extLst>
        </xdr:cNvPr>
        <xdr:cNvSpPr txBox="1"/>
      </xdr:nvSpPr>
      <xdr:spPr>
        <a:xfrm>
          <a:off x="5257800" y="6826250"/>
          <a:ext cx="210185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We can see that on average</a:t>
          </a:r>
          <a:r>
            <a:rPr lang="en-IE" sz="1100" baseline="0"/>
            <a:t> the houses in the East are bigger than the houses in the West</a:t>
          </a:r>
          <a:endParaRPr lang="en-IE" sz="1100"/>
        </a:p>
      </xdr:txBody>
    </xdr:sp>
    <xdr:clientData/>
  </xdr:twoCellAnchor>
  <xdr:twoCellAnchor>
    <xdr:from>
      <xdr:col>11</xdr:col>
      <xdr:colOff>228600</xdr:colOff>
      <xdr:row>0</xdr:row>
      <xdr:rowOff>101600</xdr:rowOff>
    </xdr:from>
    <xdr:to>
      <xdr:col>13</xdr:col>
      <xdr:colOff>342900</xdr:colOff>
      <xdr:row>9</xdr:row>
      <xdr:rowOff>146050</xdr:rowOff>
    </xdr:to>
    <xdr:sp macro="" textlink="">
      <xdr:nvSpPr>
        <xdr:cNvPr id="15" name="TextBox 14">
          <a:extLst>
            <a:ext uri="{FF2B5EF4-FFF2-40B4-BE49-F238E27FC236}">
              <a16:creationId xmlns:a16="http://schemas.microsoft.com/office/drawing/2014/main" id="{A744C360-02F4-4AEE-BA81-963C645D7D1A}"/>
            </a:ext>
          </a:extLst>
        </xdr:cNvPr>
        <xdr:cNvSpPr txBox="1"/>
      </xdr:nvSpPr>
      <xdr:spPr>
        <a:xfrm>
          <a:off x="9728200" y="101600"/>
          <a:ext cx="1333500" cy="1701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NOTE: 5 PEOPLE RATED THEIR SATISFACTION AS A ZERO. I</a:t>
          </a:r>
          <a:r>
            <a:rPr lang="en-IE" sz="1100" baseline="0"/>
            <a:t> think this affected the result as the total appears as 144 but 149 people were surveyed.</a:t>
          </a:r>
          <a:endParaRPr lang="en-I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6350</xdr:rowOff>
    </xdr:from>
    <xdr:to>
      <xdr:col>7</xdr:col>
      <xdr:colOff>304800</xdr:colOff>
      <xdr:row>14</xdr:row>
      <xdr:rowOff>171450</xdr:rowOff>
    </xdr:to>
    <xdr:graphicFrame macro="">
      <xdr:nvGraphicFramePr>
        <xdr:cNvPr id="4" name="Chart 3">
          <a:extLst>
            <a:ext uri="{FF2B5EF4-FFF2-40B4-BE49-F238E27FC236}">
              <a16:creationId xmlns:a16="http://schemas.microsoft.com/office/drawing/2014/main" id="{A5F42EFC-C134-4E90-8E52-E1D3D9E02F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457200</xdr:colOff>
      <xdr:row>13</xdr:row>
      <xdr:rowOff>133350</xdr:rowOff>
    </xdr:from>
    <xdr:ext cx="1018869" cy="233205"/>
    <xdr:sp macro="" textlink="">
      <xdr:nvSpPr>
        <xdr:cNvPr id="5" name="TextBox 4">
          <a:extLst>
            <a:ext uri="{FF2B5EF4-FFF2-40B4-BE49-F238E27FC236}">
              <a16:creationId xmlns:a16="http://schemas.microsoft.com/office/drawing/2014/main" id="{6E0E28F9-1233-4283-8743-4B85C6832E82}"/>
            </a:ext>
          </a:extLst>
        </xdr:cNvPr>
        <xdr:cNvSpPr txBox="1"/>
      </xdr:nvSpPr>
      <xdr:spPr>
        <a:xfrm>
          <a:off x="1676400" y="2527300"/>
          <a:ext cx="1018869"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E" sz="900" b="1" u="sng"/>
            <a:t>Satisfaction Level</a:t>
          </a:r>
        </a:p>
      </xdr:txBody>
    </xdr:sp>
    <xdr:clientData/>
  </xdr:oneCellAnchor>
  <xdr:oneCellAnchor>
    <xdr:from>
      <xdr:col>0</xdr:col>
      <xdr:colOff>0</xdr:colOff>
      <xdr:row>1</xdr:row>
      <xdr:rowOff>38100</xdr:rowOff>
    </xdr:from>
    <xdr:ext cx="679450" cy="233205"/>
    <xdr:sp macro="" textlink="">
      <xdr:nvSpPr>
        <xdr:cNvPr id="6" name="TextBox 5">
          <a:extLst>
            <a:ext uri="{FF2B5EF4-FFF2-40B4-BE49-F238E27FC236}">
              <a16:creationId xmlns:a16="http://schemas.microsoft.com/office/drawing/2014/main" id="{B2F6EB4C-D081-46EF-8CC7-A9E9D3430C06}"/>
            </a:ext>
          </a:extLst>
        </xdr:cNvPr>
        <xdr:cNvSpPr txBox="1"/>
      </xdr:nvSpPr>
      <xdr:spPr>
        <a:xfrm>
          <a:off x="0" y="222250"/>
          <a:ext cx="67945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E" sz="900" b="1" u="sng"/>
            <a:t>People</a:t>
          </a:r>
        </a:p>
      </xdr:txBody>
    </xdr:sp>
    <xdr:clientData/>
  </xdr:oneCellAnchor>
  <xdr:twoCellAnchor>
    <xdr:from>
      <xdr:col>8</xdr:col>
      <xdr:colOff>190500</xdr:colOff>
      <xdr:row>2</xdr:row>
      <xdr:rowOff>19050</xdr:rowOff>
    </xdr:from>
    <xdr:to>
      <xdr:col>13</xdr:col>
      <xdr:colOff>438150</xdr:colOff>
      <xdr:row>10</xdr:row>
      <xdr:rowOff>177800</xdr:rowOff>
    </xdr:to>
    <xdr:sp macro="" textlink="">
      <xdr:nvSpPr>
        <xdr:cNvPr id="8" name="TextBox 7">
          <a:extLst>
            <a:ext uri="{FF2B5EF4-FFF2-40B4-BE49-F238E27FC236}">
              <a16:creationId xmlns:a16="http://schemas.microsoft.com/office/drawing/2014/main" id="{E33121C7-11F9-4B4F-80E8-00138B437EF5}"/>
            </a:ext>
          </a:extLst>
        </xdr:cNvPr>
        <xdr:cNvSpPr txBox="1"/>
      </xdr:nvSpPr>
      <xdr:spPr>
        <a:xfrm>
          <a:off x="5067300" y="387350"/>
          <a:ext cx="3702050" cy="163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As we can see in the graph to the</a:t>
          </a:r>
          <a:r>
            <a:rPr lang="en-IE" sz="1100" baseline="0"/>
            <a:t> left, majority of people in both the East and West are 'Satisfied' with where they live. We can see that the same amount of people in the East and West are 'Very Satisfied'. While there are slightly more people in the West that are 'Very Dissatisfied', there are a lot more people 'Dissatisfied' with their housing in the East. There is a reasonable amount of people that feel neutral towards their housing in the East and West.</a:t>
          </a:r>
          <a:endParaRPr lang="en-IE"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6350</xdr:rowOff>
    </xdr:from>
    <xdr:to>
      <xdr:col>6</xdr:col>
      <xdr:colOff>606425</xdr:colOff>
      <xdr:row>15</xdr:row>
      <xdr:rowOff>15875</xdr:rowOff>
    </xdr:to>
    <xdr:graphicFrame macro="">
      <xdr:nvGraphicFramePr>
        <xdr:cNvPr id="4" name="Chart 3">
          <a:extLst>
            <a:ext uri="{FF2B5EF4-FFF2-40B4-BE49-F238E27FC236}">
              <a16:creationId xmlns:a16="http://schemas.microsoft.com/office/drawing/2014/main" id="{76A94D3C-2CEC-4AB0-8A9A-7D552049C7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539750</xdr:colOff>
      <xdr:row>1</xdr:row>
      <xdr:rowOff>88900</xdr:rowOff>
    </xdr:from>
    <xdr:to>
      <xdr:col>16</xdr:col>
      <xdr:colOff>6350</xdr:colOff>
      <xdr:row>10</xdr:row>
      <xdr:rowOff>25400</xdr:rowOff>
    </xdr:to>
    <xdr:sp macro="" textlink="">
      <xdr:nvSpPr>
        <xdr:cNvPr id="5" name="TextBox 4">
          <a:extLst>
            <a:ext uri="{FF2B5EF4-FFF2-40B4-BE49-F238E27FC236}">
              <a16:creationId xmlns:a16="http://schemas.microsoft.com/office/drawing/2014/main" id="{9CE871E1-9322-4952-807D-7543E11F76BF}"/>
            </a:ext>
          </a:extLst>
        </xdr:cNvPr>
        <xdr:cNvSpPr txBox="1"/>
      </xdr:nvSpPr>
      <xdr:spPr>
        <a:xfrm>
          <a:off x="5251450" y="273050"/>
          <a:ext cx="4953000" cy="159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As we can</a:t>
          </a:r>
          <a:r>
            <a:rPr lang="en-IE" sz="1100" baseline="0"/>
            <a:t> see by the graph on the left, in every case majority of people are 'Satisfied' with their house type. There is no one 'Very Dissatisfied' with their Terraced house and there are a small amount of people 'Very Dissatisfied' with their Detached and Semi-Detatched homes. As we can see, the Detatched and Semi-Detatched satisfaction rates are very similar when we look at the shape the satisfaction level creates. With most people being 'Satisfied' with their Terraced house, the remaining individuals are distributed evenly among 'Dissatisfied', 'Neutral' and 'Very Satisfied'.</a:t>
          </a:r>
          <a:endParaRPr lang="en-IE"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3174</xdr:colOff>
      <xdr:row>0</xdr:row>
      <xdr:rowOff>22225</xdr:rowOff>
    </xdr:from>
    <xdr:to>
      <xdr:col>11</xdr:col>
      <xdr:colOff>260350</xdr:colOff>
      <xdr:row>15</xdr:row>
      <xdr:rowOff>3175</xdr:rowOff>
    </xdr:to>
    <xdr:graphicFrame macro="">
      <xdr:nvGraphicFramePr>
        <xdr:cNvPr id="4" name="Chart 3">
          <a:extLst>
            <a:ext uri="{FF2B5EF4-FFF2-40B4-BE49-F238E27FC236}">
              <a16:creationId xmlns:a16="http://schemas.microsoft.com/office/drawing/2014/main" id="{1D4D2693-BFB6-4EB1-AC76-C3611CA2F3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114300</xdr:colOff>
      <xdr:row>1</xdr:row>
      <xdr:rowOff>19050</xdr:rowOff>
    </xdr:from>
    <xdr:ext cx="507190" cy="233205"/>
    <xdr:sp macro="" textlink="">
      <xdr:nvSpPr>
        <xdr:cNvPr id="5" name="TextBox 4">
          <a:extLst>
            <a:ext uri="{FF2B5EF4-FFF2-40B4-BE49-F238E27FC236}">
              <a16:creationId xmlns:a16="http://schemas.microsoft.com/office/drawing/2014/main" id="{DFC1D9D9-F835-4D82-BF51-9537D8602907}"/>
            </a:ext>
          </a:extLst>
        </xdr:cNvPr>
        <xdr:cNvSpPr txBox="1"/>
      </xdr:nvSpPr>
      <xdr:spPr>
        <a:xfrm>
          <a:off x="114300" y="203200"/>
          <a:ext cx="50719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E" sz="900"/>
            <a:t>People</a:t>
          </a:r>
        </a:p>
      </xdr:txBody>
    </xdr:sp>
    <xdr:clientData/>
  </xdr:oneCellAnchor>
  <xdr:twoCellAnchor>
    <xdr:from>
      <xdr:col>11</xdr:col>
      <xdr:colOff>457200</xdr:colOff>
      <xdr:row>2</xdr:row>
      <xdr:rowOff>120650</xdr:rowOff>
    </xdr:from>
    <xdr:to>
      <xdr:col>17</xdr:col>
      <xdr:colOff>571500</xdr:colOff>
      <xdr:row>7</xdr:row>
      <xdr:rowOff>120650</xdr:rowOff>
    </xdr:to>
    <xdr:sp macro="" textlink="">
      <xdr:nvSpPr>
        <xdr:cNvPr id="6" name="TextBox 5">
          <a:extLst>
            <a:ext uri="{FF2B5EF4-FFF2-40B4-BE49-F238E27FC236}">
              <a16:creationId xmlns:a16="http://schemas.microsoft.com/office/drawing/2014/main" id="{BB9A1FAF-2B68-4FA6-A0E5-F7DAC2DADDD0}"/>
            </a:ext>
          </a:extLst>
        </xdr:cNvPr>
        <xdr:cNvSpPr txBox="1"/>
      </xdr:nvSpPr>
      <xdr:spPr>
        <a:xfrm>
          <a:off x="4648200" y="488950"/>
          <a:ext cx="3771900" cy="920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We can</a:t>
          </a:r>
          <a:r>
            <a:rPr lang="en-IE" sz="1100" baseline="0"/>
            <a:t> see from the chart on the left that houses with 7 rooms occur the most in this set of data. 92 people have houses with 7 rooms.  People with 3 rooms and people with 9 rooms are the maximum and minium values, both being 3.</a:t>
          </a:r>
          <a:endParaRPr lang="en-IE" sz="11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51"/>
  <sheetViews>
    <sheetView topLeftCell="A26" workbookViewId="0">
      <selection activeCell="K33" sqref="K33"/>
    </sheetView>
  </sheetViews>
  <sheetFormatPr defaultRowHeight="14.5" x14ac:dyDescent="0.35"/>
  <cols>
    <col min="1" max="1" width="11.6328125" style="2" customWidth="1"/>
    <col min="2" max="2" width="9.08984375" style="2"/>
    <col min="3" max="3" width="9" style="2" customWidth="1"/>
    <col min="4" max="6" width="9.08984375" style="2"/>
    <col min="7" max="7" width="11.08984375" style="2" customWidth="1"/>
    <col min="8" max="8" width="9.08984375" style="2"/>
    <col min="9" max="9" width="10.7265625" style="2" customWidth="1"/>
    <col min="11" max="11" width="34.36328125" customWidth="1"/>
    <col min="12" max="12" width="9.08984375" style="2"/>
  </cols>
  <sheetData>
    <row r="1" spans="1:13" x14ac:dyDescent="0.35">
      <c r="A1" s="1" t="s">
        <v>0</v>
      </c>
      <c r="B1" s="1" t="s">
        <v>1</v>
      </c>
      <c r="C1" s="1" t="s">
        <v>2</v>
      </c>
      <c r="D1" s="1" t="s">
        <v>3</v>
      </c>
      <c r="E1" s="1" t="s">
        <v>4</v>
      </c>
      <c r="F1" s="1" t="s">
        <v>5</v>
      </c>
      <c r="G1" s="1" t="s">
        <v>6</v>
      </c>
      <c r="H1" s="1" t="s">
        <v>7</v>
      </c>
      <c r="I1" s="1" t="s">
        <v>8</v>
      </c>
      <c r="K1" s="1"/>
    </row>
    <row r="2" spans="1:13" ht="15.5" x14ac:dyDescent="0.35">
      <c r="A2" s="2">
        <v>461</v>
      </c>
      <c r="B2" s="2">
        <v>397612</v>
      </c>
      <c r="C2" s="2">
        <v>95</v>
      </c>
      <c r="D2" s="2">
        <v>5</v>
      </c>
      <c r="E2" s="2">
        <v>1</v>
      </c>
      <c r="F2" s="2">
        <v>0.61</v>
      </c>
      <c r="G2" s="2">
        <v>3</v>
      </c>
      <c r="H2" s="2">
        <v>1</v>
      </c>
      <c r="I2" s="2">
        <v>4</v>
      </c>
      <c r="K2" s="3" t="s">
        <v>9</v>
      </c>
    </row>
    <row r="3" spans="1:13" x14ac:dyDescent="0.35">
      <c r="A3" s="2">
        <v>94</v>
      </c>
      <c r="B3" s="2">
        <v>638222</v>
      </c>
      <c r="C3" s="2">
        <v>109</v>
      </c>
      <c r="D3" s="2">
        <v>5</v>
      </c>
      <c r="E3" s="2">
        <v>2</v>
      </c>
      <c r="F3" s="2">
        <v>0.61</v>
      </c>
      <c r="G3" s="2">
        <v>2</v>
      </c>
      <c r="H3" s="2">
        <v>1</v>
      </c>
      <c r="I3" s="2">
        <v>4</v>
      </c>
      <c r="K3" t="s">
        <v>10</v>
      </c>
    </row>
    <row r="4" spans="1:13" x14ac:dyDescent="0.35">
      <c r="A4" s="2">
        <v>1396</v>
      </c>
      <c r="B4" s="2">
        <v>665149</v>
      </c>
      <c r="C4" s="2">
        <v>161</v>
      </c>
      <c r="D4" s="2">
        <v>8</v>
      </c>
      <c r="E4" s="2">
        <v>2</v>
      </c>
      <c r="F4" s="2">
        <v>0.74</v>
      </c>
      <c r="G4" s="2">
        <v>1</v>
      </c>
      <c r="H4" s="2">
        <v>1</v>
      </c>
      <c r="I4" s="2">
        <v>4</v>
      </c>
      <c r="K4" t="s">
        <v>11</v>
      </c>
    </row>
    <row r="5" spans="1:13" x14ac:dyDescent="0.35">
      <c r="A5" s="2">
        <v>150</v>
      </c>
      <c r="B5" s="2">
        <v>759720</v>
      </c>
      <c r="C5" s="2">
        <v>151</v>
      </c>
      <c r="D5" s="2">
        <v>7</v>
      </c>
      <c r="E5" s="2">
        <v>2</v>
      </c>
      <c r="F5" s="2">
        <v>0.73</v>
      </c>
      <c r="G5" s="2">
        <v>1</v>
      </c>
      <c r="H5" s="2">
        <v>1</v>
      </c>
      <c r="I5" s="2">
        <v>1</v>
      </c>
    </row>
    <row r="6" spans="1:13" x14ac:dyDescent="0.35">
      <c r="A6" s="2">
        <v>1881</v>
      </c>
      <c r="B6" s="2">
        <v>519013</v>
      </c>
      <c r="C6" s="2">
        <v>119</v>
      </c>
      <c r="D6" s="2">
        <v>6</v>
      </c>
      <c r="E6" s="2">
        <v>2</v>
      </c>
      <c r="F6" s="2">
        <v>0.65</v>
      </c>
      <c r="G6" s="2">
        <v>3</v>
      </c>
      <c r="H6" s="2">
        <v>1</v>
      </c>
      <c r="I6" s="2">
        <v>4</v>
      </c>
    </row>
    <row r="7" spans="1:13" ht="15.5" x14ac:dyDescent="0.35">
      <c r="A7" s="2">
        <v>1432</v>
      </c>
      <c r="B7" s="2">
        <v>528018</v>
      </c>
      <c r="C7" s="2">
        <v>136</v>
      </c>
      <c r="D7" s="2">
        <v>7</v>
      </c>
      <c r="E7" s="2">
        <v>2</v>
      </c>
      <c r="F7" s="2">
        <v>0.67</v>
      </c>
      <c r="G7" s="2">
        <v>2</v>
      </c>
      <c r="H7" s="2">
        <v>1</v>
      </c>
      <c r="I7" s="2">
        <v>2</v>
      </c>
      <c r="K7" s="4" t="s">
        <v>12</v>
      </c>
    </row>
    <row r="8" spans="1:13" x14ac:dyDescent="0.35">
      <c r="A8" s="2">
        <v>270</v>
      </c>
      <c r="B8" s="2">
        <v>479375</v>
      </c>
      <c r="C8" s="2">
        <v>126</v>
      </c>
      <c r="D8" s="2">
        <v>6</v>
      </c>
      <c r="E8" s="2">
        <v>1</v>
      </c>
      <c r="F8" s="2">
        <v>0.66</v>
      </c>
      <c r="G8" s="2">
        <v>2</v>
      </c>
      <c r="H8" s="2">
        <v>1</v>
      </c>
      <c r="I8" s="2">
        <v>4</v>
      </c>
      <c r="K8" s="19" t="s">
        <v>13</v>
      </c>
      <c r="L8" s="20"/>
      <c r="M8" s="21"/>
    </row>
    <row r="9" spans="1:13" x14ac:dyDescent="0.35">
      <c r="A9" s="2">
        <v>833</v>
      </c>
      <c r="B9" s="2">
        <v>501294</v>
      </c>
      <c r="C9" s="2">
        <v>121</v>
      </c>
      <c r="D9" s="2">
        <v>6</v>
      </c>
      <c r="E9" s="2">
        <v>2</v>
      </c>
      <c r="F9" s="2">
        <v>0.63</v>
      </c>
      <c r="G9" s="2">
        <v>2</v>
      </c>
      <c r="H9" s="2">
        <v>1</v>
      </c>
      <c r="I9" s="2">
        <v>4</v>
      </c>
      <c r="K9" s="19" t="s">
        <v>14</v>
      </c>
      <c r="L9" s="20"/>
      <c r="M9" s="21"/>
    </row>
    <row r="10" spans="1:13" x14ac:dyDescent="0.35">
      <c r="A10" s="2">
        <v>846</v>
      </c>
      <c r="B10" s="2">
        <v>423342</v>
      </c>
      <c r="C10" s="2">
        <v>106</v>
      </c>
      <c r="D10" s="2">
        <v>5</v>
      </c>
      <c r="E10" s="2">
        <v>1</v>
      </c>
      <c r="F10" s="2">
        <v>0.64</v>
      </c>
      <c r="G10" s="2">
        <v>3</v>
      </c>
      <c r="H10" s="2">
        <v>1</v>
      </c>
      <c r="I10" s="2">
        <v>2</v>
      </c>
      <c r="K10" s="19" t="s">
        <v>15</v>
      </c>
      <c r="L10" s="20"/>
      <c r="M10" s="21"/>
    </row>
    <row r="11" spans="1:13" x14ac:dyDescent="0.35">
      <c r="A11" s="2">
        <v>1525</v>
      </c>
      <c r="B11" s="2">
        <v>571574</v>
      </c>
      <c r="C11" s="2">
        <v>128</v>
      </c>
      <c r="D11" s="2">
        <v>6</v>
      </c>
      <c r="E11" s="2">
        <v>2</v>
      </c>
      <c r="F11" s="2">
        <v>0.66</v>
      </c>
      <c r="G11" s="2">
        <v>2</v>
      </c>
      <c r="H11" s="2">
        <v>1</v>
      </c>
      <c r="I11" s="2">
        <v>4</v>
      </c>
      <c r="K11" s="19" t="s">
        <v>16</v>
      </c>
      <c r="L11" s="20"/>
      <c r="M11" s="21"/>
    </row>
    <row r="12" spans="1:13" x14ac:dyDescent="0.35">
      <c r="A12" s="2">
        <v>1399</v>
      </c>
      <c r="B12" s="2">
        <v>636885</v>
      </c>
      <c r="C12" s="2">
        <v>136</v>
      </c>
      <c r="D12" s="2">
        <v>7</v>
      </c>
      <c r="E12" s="2">
        <v>2</v>
      </c>
      <c r="F12" s="2">
        <v>0.69</v>
      </c>
      <c r="G12" s="2">
        <v>1</v>
      </c>
      <c r="H12" s="2">
        <v>1</v>
      </c>
      <c r="I12" s="2">
        <v>5</v>
      </c>
      <c r="K12" s="19" t="s">
        <v>17</v>
      </c>
      <c r="L12" s="20"/>
      <c r="M12" s="21"/>
    </row>
    <row r="13" spans="1:13" x14ac:dyDescent="0.35">
      <c r="A13" s="2">
        <v>508</v>
      </c>
      <c r="B13" s="2">
        <v>440069</v>
      </c>
      <c r="C13" s="2">
        <v>105</v>
      </c>
      <c r="D13" s="2">
        <v>5</v>
      </c>
      <c r="E13" s="2">
        <v>1</v>
      </c>
      <c r="F13" s="2">
        <v>0.6</v>
      </c>
      <c r="G13" s="2">
        <v>2</v>
      </c>
      <c r="H13" s="2">
        <v>1</v>
      </c>
      <c r="I13" s="2">
        <v>3</v>
      </c>
      <c r="K13" s="19" t="s">
        <v>18</v>
      </c>
      <c r="L13" s="20"/>
      <c r="M13" s="21"/>
    </row>
    <row r="14" spans="1:13" x14ac:dyDescent="0.35">
      <c r="A14" s="2">
        <v>418</v>
      </c>
      <c r="B14" s="2">
        <v>678466</v>
      </c>
      <c r="C14" s="2">
        <v>129</v>
      </c>
      <c r="D14" s="2">
        <v>6</v>
      </c>
      <c r="E14" s="2">
        <v>1</v>
      </c>
      <c r="F14" s="2">
        <v>0.63</v>
      </c>
      <c r="G14" s="2">
        <v>2</v>
      </c>
      <c r="H14" s="2">
        <v>1</v>
      </c>
      <c r="I14" s="2">
        <v>3</v>
      </c>
      <c r="K14" s="5"/>
    </row>
    <row r="15" spans="1:13" x14ac:dyDescent="0.35">
      <c r="A15" s="2">
        <v>743</v>
      </c>
      <c r="B15" s="2">
        <v>559518</v>
      </c>
      <c r="C15" s="2">
        <v>136</v>
      </c>
      <c r="D15" s="2">
        <v>7</v>
      </c>
      <c r="E15" s="2">
        <v>2</v>
      </c>
      <c r="F15" s="2">
        <v>0.69</v>
      </c>
      <c r="G15" s="2">
        <v>1</v>
      </c>
      <c r="H15" s="2">
        <v>1</v>
      </c>
      <c r="I15" s="2">
        <v>4</v>
      </c>
      <c r="K15" s="6" t="s">
        <v>19</v>
      </c>
    </row>
    <row r="16" spans="1:13" x14ac:dyDescent="0.35">
      <c r="A16" s="2">
        <v>1508</v>
      </c>
      <c r="B16" s="2">
        <v>714317</v>
      </c>
      <c r="C16" s="2">
        <v>165</v>
      </c>
      <c r="D16" s="2">
        <v>8</v>
      </c>
      <c r="E16" s="2">
        <v>3</v>
      </c>
      <c r="F16" s="2">
        <v>0.73</v>
      </c>
      <c r="G16" s="2">
        <v>1</v>
      </c>
      <c r="H16" s="2">
        <v>1</v>
      </c>
      <c r="I16" s="2">
        <v>4</v>
      </c>
      <c r="K16" t="s">
        <v>20</v>
      </c>
      <c r="L16" s="2">
        <v>1</v>
      </c>
    </row>
    <row r="17" spans="1:12" x14ac:dyDescent="0.35">
      <c r="A17" s="2">
        <v>380</v>
      </c>
      <c r="B17" s="2">
        <v>565799</v>
      </c>
      <c r="C17" s="2">
        <v>123</v>
      </c>
      <c r="D17" s="2">
        <v>6</v>
      </c>
      <c r="E17" s="2">
        <v>1</v>
      </c>
      <c r="F17" s="2">
        <v>0.66</v>
      </c>
      <c r="G17" s="2">
        <v>2</v>
      </c>
      <c r="H17" s="2">
        <v>1</v>
      </c>
      <c r="I17" s="2">
        <v>4</v>
      </c>
      <c r="K17" t="s">
        <v>21</v>
      </c>
      <c r="L17" s="2">
        <v>2</v>
      </c>
    </row>
    <row r="18" spans="1:12" x14ac:dyDescent="0.35">
      <c r="A18" s="2">
        <v>1709</v>
      </c>
      <c r="B18" s="2">
        <v>577477</v>
      </c>
      <c r="C18" s="2">
        <v>117</v>
      </c>
      <c r="D18" s="2">
        <v>6</v>
      </c>
      <c r="E18" s="2">
        <v>1</v>
      </c>
      <c r="F18" s="2">
        <v>0.62</v>
      </c>
      <c r="G18" s="2">
        <v>3</v>
      </c>
      <c r="H18" s="2">
        <v>1</v>
      </c>
      <c r="I18" s="2">
        <v>3</v>
      </c>
      <c r="K18" t="s">
        <v>22</v>
      </c>
      <c r="L18" s="2">
        <v>3</v>
      </c>
    </row>
    <row r="19" spans="1:12" x14ac:dyDescent="0.35">
      <c r="A19" s="2">
        <v>883</v>
      </c>
      <c r="B19" s="2">
        <v>871055</v>
      </c>
      <c r="C19" s="2">
        <v>159</v>
      </c>
      <c r="D19" s="2">
        <v>8</v>
      </c>
      <c r="E19" s="2">
        <v>3</v>
      </c>
      <c r="F19" s="2">
        <v>0.71</v>
      </c>
      <c r="G19" s="2">
        <v>1</v>
      </c>
      <c r="H19" s="2">
        <v>1</v>
      </c>
      <c r="I19" s="2">
        <v>5</v>
      </c>
    </row>
    <row r="20" spans="1:12" x14ac:dyDescent="0.35">
      <c r="A20" s="2">
        <v>1715</v>
      </c>
      <c r="B20" s="2">
        <v>309144</v>
      </c>
      <c r="C20" s="2">
        <v>77</v>
      </c>
      <c r="D20" s="2">
        <v>4</v>
      </c>
      <c r="E20" s="2">
        <v>1</v>
      </c>
      <c r="F20" s="2">
        <v>0.56000000000000005</v>
      </c>
      <c r="G20" s="2">
        <v>3</v>
      </c>
      <c r="H20" s="2">
        <v>1</v>
      </c>
      <c r="I20" s="2">
        <v>4</v>
      </c>
      <c r="K20" s="6" t="s">
        <v>23</v>
      </c>
    </row>
    <row r="21" spans="1:12" x14ac:dyDescent="0.35">
      <c r="A21" s="2">
        <v>1891</v>
      </c>
      <c r="B21" s="2">
        <v>618399</v>
      </c>
      <c r="C21" s="2">
        <v>140</v>
      </c>
      <c r="D21" s="2">
        <v>7</v>
      </c>
      <c r="E21" s="2">
        <v>2</v>
      </c>
      <c r="F21" s="2">
        <v>0.7</v>
      </c>
      <c r="G21" s="2">
        <v>1</v>
      </c>
      <c r="H21" s="2">
        <v>1</v>
      </c>
      <c r="I21" s="2">
        <v>3</v>
      </c>
      <c r="K21" t="s">
        <v>24</v>
      </c>
      <c r="L21" s="2">
        <v>1</v>
      </c>
    </row>
    <row r="22" spans="1:12" x14ac:dyDescent="0.35">
      <c r="A22" s="2">
        <v>1599</v>
      </c>
      <c r="B22" s="2">
        <v>504347</v>
      </c>
      <c r="C22" s="2">
        <v>127</v>
      </c>
      <c r="D22" s="2">
        <v>6</v>
      </c>
      <c r="E22" s="2">
        <v>2</v>
      </c>
      <c r="F22" s="2">
        <v>0.67</v>
      </c>
      <c r="G22" s="2">
        <v>2</v>
      </c>
      <c r="H22" s="2">
        <v>1</v>
      </c>
      <c r="I22" s="2">
        <v>5</v>
      </c>
      <c r="K22" t="s">
        <v>25</v>
      </c>
      <c r="L22" s="2">
        <v>2</v>
      </c>
    </row>
    <row r="23" spans="1:12" x14ac:dyDescent="0.35">
      <c r="A23" s="2">
        <v>1360</v>
      </c>
      <c r="B23" s="2">
        <v>584832</v>
      </c>
      <c r="C23" s="2">
        <v>134</v>
      </c>
      <c r="D23" s="2">
        <v>7</v>
      </c>
      <c r="E23" s="2">
        <v>2</v>
      </c>
      <c r="F23" s="2">
        <v>0.65</v>
      </c>
      <c r="G23" s="2">
        <v>2</v>
      </c>
      <c r="H23" s="2">
        <v>1</v>
      </c>
      <c r="I23" s="2">
        <v>2</v>
      </c>
    </row>
    <row r="24" spans="1:12" x14ac:dyDescent="0.35">
      <c r="A24" s="2">
        <v>736</v>
      </c>
      <c r="B24" s="2">
        <v>632537</v>
      </c>
      <c r="C24" s="2">
        <v>160</v>
      </c>
      <c r="D24" s="2">
        <v>8</v>
      </c>
      <c r="E24" s="2">
        <v>2</v>
      </c>
      <c r="F24" s="2">
        <v>0.71</v>
      </c>
      <c r="G24" s="2">
        <v>1</v>
      </c>
      <c r="H24" s="2">
        <v>1</v>
      </c>
      <c r="I24" s="2">
        <v>4</v>
      </c>
      <c r="K24" s="6" t="s">
        <v>26</v>
      </c>
    </row>
    <row r="25" spans="1:12" x14ac:dyDescent="0.35">
      <c r="A25" s="2">
        <v>684</v>
      </c>
      <c r="B25" s="2">
        <v>402231</v>
      </c>
      <c r="C25" s="2">
        <v>87</v>
      </c>
      <c r="D25" s="2">
        <v>5</v>
      </c>
      <c r="E25" s="2">
        <v>1</v>
      </c>
      <c r="F25" s="2">
        <v>0.57999999999999996</v>
      </c>
      <c r="G25" s="2">
        <v>3</v>
      </c>
      <c r="H25" s="2">
        <v>1</v>
      </c>
      <c r="I25" s="2">
        <v>5</v>
      </c>
      <c r="K25" t="s">
        <v>27</v>
      </c>
      <c r="L25" s="2">
        <v>1</v>
      </c>
    </row>
    <row r="26" spans="1:12" x14ac:dyDescent="0.35">
      <c r="A26" s="2">
        <v>842</v>
      </c>
      <c r="B26" s="2">
        <v>575191</v>
      </c>
      <c r="C26" s="2">
        <v>117</v>
      </c>
      <c r="D26" s="2">
        <v>6</v>
      </c>
      <c r="E26" s="2">
        <v>2</v>
      </c>
      <c r="F26" s="2">
        <v>0.64</v>
      </c>
      <c r="G26" s="2">
        <v>2</v>
      </c>
      <c r="H26" s="2">
        <v>1</v>
      </c>
      <c r="I26" s="2">
        <v>5</v>
      </c>
      <c r="K26" t="s">
        <v>28</v>
      </c>
      <c r="L26" s="2">
        <v>2</v>
      </c>
    </row>
    <row r="27" spans="1:12" x14ac:dyDescent="0.35">
      <c r="A27" s="2">
        <v>157</v>
      </c>
      <c r="B27" s="2">
        <v>624056</v>
      </c>
      <c r="C27" s="2">
        <v>118</v>
      </c>
      <c r="D27" s="2">
        <v>6</v>
      </c>
      <c r="E27" s="2">
        <v>2</v>
      </c>
      <c r="F27" s="2">
        <v>0.62</v>
      </c>
      <c r="G27" s="2">
        <v>2</v>
      </c>
      <c r="H27" s="2">
        <v>1</v>
      </c>
      <c r="I27" s="2">
        <v>3</v>
      </c>
      <c r="K27" t="s">
        <v>29</v>
      </c>
      <c r="L27" s="2">
        <v>3</v>
      </c>
    </row>
    <row r="28" spans="1:12" x14ac:dyDescent="0.35">
      <c r="A28" s="2">
        <v>8</v>
      </c>
      <c r="B28" s="2">
        <v>537823</v>
      </c>
      <c r="C28" s="2">
        <v>143</v>
      </c>
      <c r="D28" s="2">
        <v>7</v>
      </c>
      <c r="E28" s="2">
        <v>2</v>
      </c>
      <c r="F28" s="2">
        <v>0.66</v>
      </c>
      <c r="G28" s="2">
        <v>2</v>
      </c>
      <c r="H28" s="2">
        <v>1</v>
      </c>
      <c r="I28" s="2">
        <v>4</v>
      </c>
      <c r="K28" t="s">
        <v>30</v>
      </c>
      <c r="L28" s="2">
        <v>4</v>
      </c>
    </row>
    <row r="29" spans="1:12" x14ac:dyDescent="0.35">
      <c r="A29" s="2">
        <v>1649</v>
      </c>
      <c r="B29" s="2">
        <v>567225</v>
      </c>
      <c r="C29" s="2">
        <v>129</v>
      </c>
      <c r="D29" s="2">
        <v>7</v>
      </c>
      <c r="E29" s="2">
        <v>2</v>
      </c>
      <c r="F29" s="2">
        <v>0.65</v>
      </c>
      <c r="G29" s="2">
        <v>2</v>
      </c>
      <c r="H29" s="2">
        <v>1</v>
      </c>
      <c r="I29" s="2">
        <v>5</v>
      </c>
      <c r="K29" t="s">
        <v>31</v>
      </c>
      <c r="L29" s="2">
        <v>5</v>
      </c>
    </row>
    <row r="30" spans="1:12" x14ac:dyDescent="0.35">
      <c r="A30" s="2">
        <v>604</v>
      </c>
      <c r="B30" s="2">
        <v>755998</v>
      </c>
      <c r="C30" s="2">
        <v>163</v>
      </c>
      <c r="D30" s="2">
        <v>8</v>
      </c>
      <c r="E30" s="2">
        <v>3</v>
      </c>
      <c r="F30" s="2">
        <v>0.74</v>
      </c>
      <c r="G30" s="2">
        <v>1</v>
      </c>
      <c r="H30" s="2">
        <v>1</v>
      </c>
      <c r="I30" s="2">
        <v>5</v>
      </c>
    </row>
    <row r="31" spans="1:12" x14ac:dyDescent="0.35">
      <c r="A31" s="2">
        <v>720</v>
      </c>
      <c r="B31" s="2">
        <v>594127</v>
      </c>
      <c r="C31" s="2">
        <v>123</v>
      </c>
      <c r="D31" s="2">
        <v>6</v>
      </c>
      <c r="E31" s="2">
        <v>2</v>
      </c>
      <c r="F31" s="2">
        <v>0.63</v>
      </c>
      <c r="G31" s="2">
        <v>2</v>
      </c>
      <c r="H31" s="2">
        <v>1</v>
      </c>
      <c r="I31" s="2">
        <v>4</v>
      </c>
    </row>
    <row r="32" spans="1:12" x14ac:dyDescent="0.35">
      <c r="A32" s="2">
        <v>1341</v>
      </c>
      <c r="B32" s="2">
        <v>571428</v>
      </c>
      <c r="C32" s="2">
        <v>123</v>
      </c>
      <c r="D32" s="2">
        <v>6</v>
      </c>
      <c r="E32" s="2">
        <v>2</v>
      </c>
      <c r="F32" s="2">
        <v>0.66</v>
      </c>
      <c r="G32" s="2">
        <v>2</v>
      </c>
      <c r="H32" s="2">
        <v>1</v>
      </c>
      <c r="I32" s="2">
        <v>4</v>
      </c>
    </row>
    <row r="33" spans="1:9" x14ac:dyDescent="0.35">
      <c r="A33" s="2">
        <v>415</v>
      </c>
      <c r="B33" s="2">
        <v>709135</v>
      </c>
      <c r="C33" s="2">
        <v>131</v>
      </c>
      <c r="D33" s="2">
        <v>7</v>
      </c>
      <c r="E33" s="2">
        <v>2</v>
      </c>
      <c r="F33" s="2">
        <v>0.67</v>
      </c>
      <c r="G33" s="2">
        <v>2</v>
      </c>
      <c r="H33" s="2">
        <v>1</v>
      </c>
      <c r="I33" s="2">
        <v>0</v>
      </c>
    </row>
    <row r="34" spans="1:9" x14ac:dyDescent="0.35">
      <c r="A34" s="2">
        <v>1053</v>
      </c>
      <c r="B34" s="2">
        <v>540053</v>
      </c>
      <c r="C34" s="2">
        <v>110</v>
      </c>
      <c r="D34" s="2">
        <v>5</v>
      </c>
      <c r="E34" s="2">
        <v>2</v>
      </c>
      <c r="F34" s="2">
        <v>0.59</v>
      </c>
      <c r="G34" s="2">
        <v>2</v>
      </c>
      <c r="H34" s="2">
        <v>1</v>
      </c>
      <c r="I34" s="2">
        <v>3</v>
      </c>
    </row>
    <row r="35" spans="1:9" x14ac:dyDescent="0.35">
      <c r="A35" s="2">
        <v>1039</v>
      </c>
      <c r="B35" s="2">
        <v>705513</v>
      </c>
      <c r="C35" s="2">
        <v>137</v>
      </c>
      <c r="D35" s="2">
        <v>7</v>
      </c>
      <c r="E35" s="2">
        <v>2</v>
      </c>
      <c r="F35" s="2">
        <v>0.66</v>
      </c>
      <c r="G35" s="2">
        <v>2</v>
      </c>
      <c r="H35" s="2">
        <v>1</v>
      </c>
      <c r="I35" s="2">
        <v>4</v>
      </c>
    </row>
    <row r="36" spans="1:9" x14ac:dyDescent="0.35">
      <c r="A36" s="2">
        <v>1746</v>
      </c>
      <c r="B36" s="2">
        <v>479266</v>
      </c>
      <c r="C36" s="2">
        <v>95</v>
      </c>
      <c r="D36" s="2">
        <v>5</v>
      </c>
      <c r="E36" s="2">
        <v>1</v>
      </c>
      <c r="F36" s="2">
        <v>0.61</v>
      </c>
      <c r="G36" s="2">
        <v>3</v>
      </c>
      <c r="H36" s="2">
        <v>1</v>
      </c>
      <c r="I36" s="2">
        <v>5</v>
      </c>
    </row>
    <row r="37" spans="1:9" x14ac:dyDescent="0.35">
      <c r="A37" s="2">
        <v>1098</v>
      </c>
      <c r="B37" s="2">
        <v>706664</v>
      </c>
      <c r="C37" s="2">
        <v>146</v>
      </c>
      <c r="D37" s="2">
        <v>8</v>
      </c>
      <c r="E37" s="2">
        <v>2</v>
      </c>
      <c r="F37" s="2">
        <v>0.68</v>
      </c>
      <c r="G37" s="2">
        <v>1</v>
      </c>
      <c r="H37" s="2">
        <v>1</v>
      </c>
      <c r="I37" s="2">
        <v>5</v>
      </c>
    </row>
    <row r="38" spans="1:9" x14ac:dyDescent="0.35">
      <c r="A38" s="2">
        <v>1800</v>
      </c>
      <c r="B38" s="2">
        <v>775108</v>
      </c>
      <c r="C38" s="2">
        <v>156</v>
      </c>
      <c r="D38" s="2">
        <v>7</v>
      </c>
      <c r="E38" s="2">
        <v>2</v>
      </c>
      <c r="F38" s="2">
        <v>0.71</v>
      </c>
      <c r="G38" s="2">
        <v>1</v>
      </c>
      <c r="H38" s="2">
        <v>1</v>
      </c>
      <c r="I38" s="2">
        <v>4</v>
      </c>
    </row>
    <row r="39" spans="1:9" x14ac:dyDescent="0.35">
      <c r="A39" s="2">
        <v>410</v>
      </c>
      <c r="B39" s="2">
        <v>517707</v>
      </c>
      <c r="C39" s="2">
        <v>110</v>
      </c>
      <c r="D39" s="2">
        <v>6</v>
      </c>
      <c r="E39" s="2">
        <v>1</v>
      </c>
      <c r="F39" s="2">
        <v>0.62</v>
      </c>
      <c r="G39" s="2">
        <v>2</v>
      </c>
      <c r="H39" s="2">
        <v>1</v>
      </c>
      <c r="I39" s="2">
        <v>4</v>
      </c>
    </row>
    <row r="40" spans="1:9" x14ac:dyDescent="0.35">
      <c r="A40" s="2">
        <v>51</v>
      </c>
      <c r="B40" s="2">
        <v>654901</v>
      </c>
      <c r="C40" s="2">
        <v>135</v>
      </c>
      <c r="D40" s="2">
        <v>7</v>
      </c>
      <c r="E40" s="2">
        <v>2</v>
      </c>
      <c r="F40" s="2">
        <v>0.68</v>
      </c>
      <c r="G40" s="2">
        <v>1</v>
      </c>
      <c r="H40" s="2">
        <v>1</v>
      </c>
      <c r="I40" s="2">
        <v>2</v>
      </c>
    </row>
    <row r="41" spans="1:9" x14ac:dyDescent="0.35">
      <c r="A41" s="2">
        <v>1059</v>
      </c>
      <c r="B41" s="2">
        <v>737946</v>
      </c>
      <c r="C41" s="2">
        <v>161</v>
      </c>
      <c r="D41" s="2">
        <v>8</v>
      </c>
      <c r="E41" s="2">
        <v>2</v>
      </c>
      <c r="F41" s="2">
        <v>0.72</v>
      </c>
      <c r="G41" s="2">
        <v>1</v>
      </c>
      <c r="H41" s="2">
        <v>1</v>
      </c>
      <c r="I41" s="2">
        <v>4</v>
      </c>
    </row>
    <row r="42" spans="1:9" x14ac:dyDescent="0.35">
      <c r="A42" s="2">
        <v>1913</v>
      </c>
      <c r="B42" s="2">
        <v>356335</v>
      </c>
      <c r="C42" s="2">
        <v>100</v>
      </c>
      <c r="D42" s="2">
        <v>5</v>
      </c>
      <c r="E42" s="2">
        <v>2</v>
      </c>
      <c r="F42" s="2">
        <v>0.6</v>
      </c>
      <c r="G42" s="2">
        <v>3</v>
      </c>
      <c r="H42" s="2">
        <v>1</v>
      </c>
      <c r="I42" s="2">
        <v>4</v>
      </c>
    </row>
    <row r="43" spans="1:9" x14ac:dyDescent="0.35">
      <c r="A43" s="2">
        <v>509</v>
      </c>
      <c r="B43" s="2">
        <v>668646</v>
      </c>
      <c r="C43" s="2">
        <v>136</v>
      </c>
      <c r="D43" s="2">
        <v>6</v>
      </c>
      <c r="E43" s="2">
        <v>2</v>
      </c>
      <c r="F43" s="2">
        <v>0.67</v>
      </c>
      <c r="G43" s="2">
        <v>1</v>
      </c>
      <c r="H43" s="2">
        <v>1</v>
      </c>
      <c r="I43" s="2">
        <v>2</v>
      </c>
    </row>
    <row r="44" spans="1:9" x14ac:dyDescent="0.35">
      <c r="A44" s="2">
        <v>1555</v>
      </c>
      <c r="B44" s="2">
        <v>808375</v>
      </c>
      <c r="C44" s="2">
        <v>153</v>
      </c>
      <c r="D44" s="2">
        <v>8</v>
      </c>
      <c r="E44" s="2">
        <v>2</v>
      </c>
      <c r="F44" s="2">
        <v>0.71</v>
      </c>
      <c r="G44" s="2">
        <v>1</v>
      </c>
      <c r="H44" s="2">
        <v>1</v>
      </c>
      <c r="I44" s="2">
        <v>3</v>
      </c>
    </row>
    <row r="45" spans="1:9" x14ac:dyDescent="0.35">
      <c r="A45" s="2">
        <v>300</v>
      </c>
      <c r="B45" s="2">
        <v>671293</v>
      </c>
      <c r="C45" s="2">
        <v>132</v>
      </c>
      <c r="D45" s="2">
        <v>7</v>
      </c>
      <c r="E45" s="2">
        <v>2</v>
      </c>
      <c r="F45" s="2">
        <v>0.69</v>
      </c>
      <c r="G45" s="2">
        <v>2</v>
      </c>
      <c r="H45" s="2">
        <v>1</v>
      </c>
      <c r="I45" s="2">
        <v>3</v>
      </c>
    </row>
    <row r="46" spans="1:9" x14ac:dyDescent="0.35">
      <c r="A46" s="2">
        <v>952</v>
      </c>
      <c r="B46" s="2">
        <v>673442</v>
      </c>
      <c r="C46" s="2">
        <v>123</v>
      </c>
      <c r="D46" s="2">
        <v>6</v>
      </c>
      <c r="E46" s="2">
        <v>2</v>
      </c>
      <c r="F46" s="2">
        <v>0.66</v>
      </c>
      <c r="G46" s="2">
        <v>2</v>
      </c>
      <c r="H46" s="2">
        <v>1</v>
      </c>
      <c r="I46" s="2">
        <v>2</v>
      </c>
    </row>
    <row r="47" spans="1:9" x14ac:dyDescent="0.35">
      <c r="A47" s="2">
        <v>1648</v>
      </c>
      <c r="B47" s="2">
        <v>674515</v>
      </c>
      <c r="C47" s="2">
        <v>158</v>
      </c>
      <c r="D47" s="2">
        <v>8</v>
      </c>
      <c r="E47" s="2">
        <v>2</v>
      </c>
      <c r="F47" s="2">
        <v>0.73</v>
      </c>
      <c r="G47" s="2">
        <v>1</v>
      </c>
      <c r="H47" s="2">
        <v>1</v>
      </c>
      <c r="I47" s="2">
        <v>0</v>
      </c>
    </row>
    <row r="48" spans="1:9" x14ac:dyDescent="0.35">
      <c r="A48" s="2">
        <v>1664</v>
      </c>
      <c r="B48" s="2">
        <v>540609</v>
      </c>
      <c r="C48" s="2">
        <v>115</v>
      </c>
      <c r="D48" s="2">
        <v>5</v>
      </c>
      <c r="E48" s="2">
        <v>2</v>
      </c>
      <c r="F48" s="2">
        <v>0.64</v>
      </c>
      <c r="G48" s="2">
        <v>2</v>
      </c>
      <c r="H48" s="2">
        <v>1</v>
      </c>
      <c r="I48" s="2">
        <v>4</v>
      </c>
    </row>
    <row r="49" spans="1:9" x14ac:dyDescent="0.35">
      <c r="A49" s="2">
        <v>1268</v>
      </c>
      <c r="B49" s="2">
        <v>595530</v>
      </c>
      <c r="C49" s="2">
        <v>135</v>
      </c>
      <c r="D49" s="2">
        <v>7</v>
      </c>
      <c r="E49" s="2">
        <v>2</v>
      </c>
      <c r="F49" s="2">
        <v>0.67</v>
      </c>
      <c r="G49" s="2">
        <v>1</v>
      </c>
      <c r="H49" s="2">
        <v>1</v>
      </c>
      <c r="I49" s="2">
        <v>3</v>
      </c>
    </row>
    <row r="50" spans="1:9" x14ac:dyDescent="0.35">
      <c r="A50" s="2">
        <v>1012</v>
      </c>
      <c r="B50" s="2">
        <v>562451</v>
      </c>
      <c r="C50" s="2">
        <v>122</v>
      </c>
      <c r="D50" s="2">
        <v>6</v>
      </c>
      <c r="E50" s="2">
        <v>1</v>
      </c>
      <c r="F50" s="2">
        <v>0.65</v>
      </c>
      <c r="G50" s="2">
        <v>1</v>
      </c>
      <c r="H50" s="2">
        <v>1</v>
      </c>
      <c r="I50" s="2">
        <v>3</v>
      </c>
    </row>
    <row r="51" spans="1:9" x14ac:dyDescent="0.35">
      <c r="A51" s="2">
        <v>1230</v>
      </c>
      <c r="B51" s="2">
        <v>723872</v>
      </c>
      <c r="C51" s="2">
        <v>161</v>
      </c>
      <c r="D51" s="2">
        <v>9</v>
      </c>
      <c r="E51" s="2">
        <v>2</v>
      </c>
      <c r="F51" s="2">
        <v>0.72</v>
      </c>
      <c r="G51" s="2">
        <v>1</v>
      </c>
      <c r="H51" s="2">
        <v>1</v>
      </c>
      <c r="I51" s="2">
        <v>3</v>
      </c>
    </row>
    <row r="52" spans="1:9" x14ac:dyDescent="0.35">
      <c r="A52" s="2">
        <v>1231</v>
      </c>
      <c r="B52" s="2">
        <v>813174</v>
      </c>
      <c r="C52" s="2">
        <v>145</v>
      </c>
      <c r="D52" s="2">
        <v>7</v>
      </c>
      <c r="E52" s="2">
        <v>2</v>
      </c>
      <c r="F52" s="2">
        <v>0.66</v>
      </c>
      <c r="G52" s="2">
        <v>1</v>
      </c>
      <c r="H52" s="2">
        <v>1</v>
      </c>
      <c r="I52" s="2">
        <v>4</v>
      </c>
    </row>
    <row r="53" spans="1:9" x14ac:dyDescent="0.35">
      <c r="A53" s="2">
        <v>1324</v>
      </c>
      <c r="B53" s="2">
        <v>779598</v>
      </c>
      <c r="C53" s="2">
        <v>143</v>
      </c>
      <c r="D53" s="2">
        <v>7</v>
      </c>
      <c r="E53" s="2">
        <v>2</v>
      </c>
      <c r="F53" s="2">
        <v>0.7</v>
      </c>
      <c r="G53" s="2">
        <v>1</v>
      </c>
      <c r="H53" s="2">
        <v>1</v>
      </c>
      <c r="I53" s="2">
        <v>4</v>
      </c>
    </row>
    <row r="54" spans="1:9" x14ac:dyDescent="0.35">
      <c r="A54" s="2">
        <v>293</v>
      </c>
      <c r="B54" s="2">
        <v>316192</v>
      </c>
      <c r="C54" s="2">
        <v>89</v>
      </c>
      <c r="D54" s="2">
        <v>5</v>
      </c>
      <c r="E54" s="2">
        <v>1</v>
      </c>
      <c r="F54" s="2">
        <v>0.56000000000000005</v>
      </c>
      <c r="G54" s="2">
        <v>3</v>
      </c>
      <c r="H54" s="2">
        <v>1</v>
      </c>
      <c r="I54" s="2">
        <v>4</v>
      </c>
    </row>
    <row r="55" spans="1:9" x14ac:dyDescent="0.35">
      <c r="A55" s="2">
        <v>1894</v>
      </c>
      <c r="B55" s="2">
        <v>658962</v>
      </c>
      <c r="C55" s="2">
        <v>131</v>
      </c>
      <c r="D55" s="2">
        <v>6</v>
      </c>
      <c r="E55" s="2">
        <v>2</v>
      </c>
      <c r="F55" s="2">
        <v>0.66</v>
      </c>
      <c r="G55" s="2">
        <v>2</v>
      </c>
      <c r="H55" s="2">
        <v>1</v>
      </c>
      <c r="I55" s="2">
        <v>4</v>
      </c>
    </row>
    <row r="56" spans="1:9" x14ac:dyDescent="0.35">
      <c r="A56" s="2">
        <v>1765</v>
      </c>
      <c r="B56" s="2">
        <v>364973</v>
      </c>
      <c r="C56" s="2">
        <v>96</v>
      </c>
      <c r="D56" s="2">
        <v>5</v>
      </c>
      <c r="E56" s="2">
        <v>1</v>
      </c>
      <c r="F56" s="2">
        <v>0.62</v>
      </c>
      <c r="G56" s="2">
        <v>3</v>
      </c>
      <c r="H56" s="2">
        <v>1</v>
      </c>
      <c r="I56" s="2">
        <v>2</v>
      </c>
    </row>
    <row r="57" spans="1:9" x14ac:dyDescent="0.35">
      <c r="A57" s="2">
        <v>1402</v>
      </c>
      <c r="B57" s="2">
        <v>402333</v>
      </c>
      <c r="C57" s="2">
        <v>103</v>
      </c>
      <c r="D57" s="2">
        <v>5</v>
      </c>
      <c r="E57" s="2">
        <v>2</v>
      </c>
      <c r="F57" s="2">
        <v>0.6</v>
      </c>
      <c r="G57" s="2">
        <v>3</v>
      </c>
      <c r="H57" s="2">
        <v>1</v>
      </c>
      <c r="I57" s="2">
        <v>4</v>
      </c>
    </row>
    <row r="58" spans="1:9" x14ac:dyDescent="0.35">
      <c r="A58" s="2">
        <v>811</v>
      </c>
      <c r="B58" s="2">
        <v>686379</v>
      </c>
      <c r="C58" s="2">
        <v>145</v>
      </c>
      <c r="D58" s="2">
        <v>7</v>
      </c>
      <c r="E58" s="2">
        <v>2</v>
      </c>
      <c r="F58" s="2">
        <v>0.67</v>
      </c>
      <c r="G58" s="2">
        <v>1</v>
      </c>
      <c r="H58" s="2">
        <v>1</v>
      </c>
      <c r="I58" s="2">
        <v>3</v>
      </c>
    </row>
    <row r="59" spans="1:9" x14ac:dyDescent="0.35">
      <c r="A59" s="2">
        <v>1062</v>
      </c>
      <c r="B59" s="2">
        <v>673256</v>
      </c>
      <c r="C59" s="2">
        <v>153</v>
      </c>
      <c r="D59" s="2">
        <v>8</v>
      </c>
      <c r="E59" s="2">
        <v>2</v>
      </c>
      <c r="F59" s="2">
        <v>0.69</v>
      </c>
      <c r="G59" s="2">
        <v>1</v>
      </c>
      <c r="H59" s="2">
        <v>1</v>
      </c>
      <c r="I59" s="2">
        <v>3</v>
      </c>
    </row>
    <row r="60" spans="1:9" x14ac:dyDescent="0.35">
      <c r="A60" s="2">
        <v>1244</v>
      </c>
      <c r="B60" s="2">
        <v>598287</v>
      </c>
      <c r="C60" s="2">
        <v>114</v>
      </c>
      <c r="D60" s="2">
        <v>6</v>
      </c>
      <c r="E60" s="2">
        <v>2</v>
      </c>
      <c r="F60" s="2">
        <v>0.63</v>
      </c>
      <c r="G60" s="2">
        <v>2</v>
      </c>
      <c r="H60" s="2">
        <v>1</v>
      </c>
      <c r="I60" s="2">
        <v>4</v>
      </c>
    </row>
    <row r="61" spans="1:9" x14ac:dyDescent="0.35">
      <c r="A61" s="2">
        <v>1223</v>
      </c>
      <c r="B61" s="2">
        <v>741816</v>
      </c>
      <c r="C61" s="2">
        <v>159</v>
      </c>
      <c r="D61" s="2">
        <v>8</v>
      </c>
      <c r="E61" s="2">
        <v>3</v>
      </c>
      <c r="F61" s="2">
        <v>0.75</v>
      </c>
      <c r="G61" s="2">
        <v>1</v>
      </c>
      <c r="H61" s="2">
        <v>1</v>
      </c>
      <c r="I61" s="2">
        <v>4</v>
      </c>
    </row>
    <row r="62" spans="1:9" x14ac:dyDescent="0.35">
      <c r="A62" s="2">
        <v>585</v>
      </c>
      <c r="B62" s="2">
        <v>781943</v>
      </c>
      <c r="C62" s="2">
        <v>140</v>
      </c>
      <c r="D62" s="2">
        <v>7</v>
      </c>
      <c r="E62" s="2">
        <v>2</v>
      </c>
      <c r="F62" s="2">
        <v>0.7</v>
      </c>
      <c r="G62" s="2">
        <v>1</v>
      </c>
      <c r="H62" s="2">
        <v>1</v>
      </c>
      <c r="I62" s="2">
        <v>3</v>
      </c>
    </row>
    <row r="63" spans="1:9" x14ac:dyDescent="0.35">
      <c r="A63" s="2">
        <v>1694</v>
      </c>
      <c r="B63" s="2">
        <v>693698</v>
      </c>
      <c r="C63" s="2">
        <v>130</v>
      </c>
      <c r="D63" s="2">
        <v>7</v>
      </c>
      <c r="E63" s="2">
        <v>2</v>
      </c>
      <c r="F63" s="2">
        <v>0.65</v>
      </c>
      <c r="G63" s="2">
        <v>2</v>
      </c>
      <c r="H63" s="2">
        <v>1</v>
      </c>
      <c r="I63" s="2">
        <v>5</v>
      </c>
    </row>
    <row r="64" spans="1:9" x14ac:dyDescent="0.35">
      <c r="A64" s="2">
        <v>766</v>
      </c>
      <c r="B64" s="2">
        <v>660713</v>
      </c>
      <c r="C64" s="2">
        <v>148</v>
      </c>
      <c r="D64" s="2">
        <v>8</v>
      </c>
      <c r="E64" s="2">
        <v>2</v>
      </c>
      <c r="F64" s="2">
        <v>0.72</v>
      </c>
      <c r="G64" s="2">
        <v>1</v>
      </c>
      <c r="H64" s="2">
        <v>1</v>
      </c>
      <c r="I64" s="2">
        <v>4</v>
      </c>
    </row>
    <row r="65" spans="1:9" x14ac:dyDescent="0.35">
      <c r="A65" s="2">
        <v>921</v>
      </c>
      <c r="B65" s="2">
        <v>719418</v>
      </c>
      <c r="C65" s="2">
        <v>124</v>
      </c>
      <c r="D65" s="2">
        <v>6</v>
      </c>
      <c r="E65" s="2">
        <v>2</v>
      </c>
      <c r="F65" s="2">
        <v>0.63</v>
      </c>
      <c r="G65" s="2">
        <v>1</v>
      </c>
      <c r="H65" s="2">
        <v>1</v>
      </c>
      <c r="I65" s="2">
        <v>5</v>
      </c>
    </row>
    <row r="66" spans="1:9" x14ac:dyDescent="0.35">
      <c r="A66" s="2">
        <v>1788</v>
      </c>
      <c r="B66" s="2">
        <v>706664</v>
      </c>
      <c r="C66" s="2">
        <v>139</v>
      </c>
      <c r="D66" s="2">
        <v>7</v>
      </c>
      <c r="E66" s="2">
        <v>2</v>
      </c>
      <c r="F66" s="2">
        <v>0.69</v>
      </c>
      <c r="G66" s="2">
        <v>1</v>
      </c>
      <c r="H66" s="2">
        <v>1</v>
      </c>
      <c r="I66" s="2">
        <v>4</v>
      </c>
    </row>
    <row r="67" spans="1:9" x14ac:dyDescent="0.35">
      <c r="A67" s="2">
        <v>1472</v>
      </c>
      <c r="B67" s="2">
        <v>488138</v>
      </c>
      <c r="C67" s="2">
        <v>129</v>
      </c>
      <c r="D67" s="2">
        <v>6</v>
      </c>
      <c r="E67" s="2">
        <v>2</v>
      </c>
      <c r="F67" s="2">
        <v>0.63</v>
      </c>
      <c r="G67" s="2">
        <v>2</v>
      </c>
      <c r="H67" s="2">
        <v>1</v>
      </c>
      <c r="I67" s="2">
        <v>4</v>
      </c>
    </row>
    <row r="68" spans="1:9" x14ac:dyDescent="0.35">
      <c r="A68" s="2">
        <v>217</v>
      </c>
      <c r="B68" s="2">
        <v>435405</v>
      </c>
      <c r="C68" s="2">
        <v>119</v>
      </c>
      <c r="D68" s="2">
        <v>6</v>
      </c>
      <c r="E68" s="2">
        <v>2</v>
      </c>
      <c r="F68" s="2">
        <v>0.63</v>
      </c>
      <c r="G68" s="2">
        <v>2</v>
      </c>
      <c r="H68" s="2">
        <v>1</v>
      </c>
      <c r="I68" s="2">
        <v>4</v>
      </c>
    </row>
    <row r="69" spans="1:9" x14ac:dyDescent="0.35">
      <c r="A69" s="2">
        <v>1932</v>
      </c>
      <c r="B69" s="2">
        <v>550016</v>
      </c>
      <c r="C69" s="2">
        <v>119</v>
      </c>
      <c r="D69" s="2">
        <v>6</v>
      </c>
      <c r="E69" s="2">
        <v>1</v>
      </c>
      <c r="F69" s="2">
        <v>0.63</v>
      </c>
      <c r="G69" s="2">
        <v>2</v>
      </c>
      <c r="H69" s="2">
        <v>1</v>
      </c>
      <c r="I69" s="2">
        <v>4</v>
      </c>
    </row>
    <row r="70" spans="1:9" x14ac:dyDescent="0.35">
      <c r="A70" s="2">
        <v>368</v>
      </c>
      <c r="B70" s="2">
        <v>492827</v>
      </c>
      <c r="C70" s="2">
        <v>101</v>
      </c>
      <c r="D70" s="2">
        <v>5</v>
      </c>
      <c r="E70" s="2">
        <v>2</v>
      </c>
      <c r="F70" s="2">
        <v>0.56999999999999995</v>
      </c>
      <c r="G70" s="2">
        <v>2</v>
      </c>
      <c r="H70" s="2">
        <v>1</v>
      </c>
      <c r="I70" s="2">
        <v>2</v>
      </c>
    </row>
    <row r="71" spans="1:9" x14ac:dyDescent="0.35">
      <c r="A71" s="2">
        <v>518</v>
      </c>
      <c r="B71" s="2">
        <v>586620</v>
      </c>
      <c r="C71" s="2">
        <v>135</v>
      </c>
      <c r="D71" s="2">
        <v>7</v>
      </c>
      <c r="E71" s="2">
        <v>2</v>
      </c>
      <c r="F71" s="2">
        <v>0.64</v>
      </c>
      <c r="G71" s="2">
        <v>2</v>
      </c>
      <c r="H71" s="2">
        <v>1</v>
      </c>
      <c r="I71" s="2">
        <v>2</v>
      </c>
    </row>
    <row r="72" spans="1:9" x14ac:dyDescent="0.35">
      <c r="A72" s="2">
        <v>247</v>
      </c>
      <c r="B72" s="2">
        <v>805768</v>
      </c>
      <c r="C72" s="2">
        <v>158</v>
      </c>
      <c r="D72" s="2">
        <v>8</v>
      </c>
      <c r="E72" s="2">
        <v>2</v>
      </c>
      <c r="F72" s="2">
        <v>0.72</v>
      </c>
      <c r="G72" s="2">
        <v>1</v>
      </c>
      <c r="H72" s="2">
        <v>1</v>
      </c>
      <c r="I72" s="2">
        <v>4</v>
      </c>
    </row>
    <row r="73" spans="1:9" x14ac:dyDescent="0.35">
      <c r="A73" s="2">
        <v>1369</v>
      </c>
      <c r="B73" s="2">
        <v>476799</v>
      </c>
      <c r="C73" s="2">
        <v>124</v>
      </c>
      <c r="D73" s="2">
        <v>6</v>
      </c>
      <c r="E73" s="2">
        <v>1</v>
      </c>
      <c r="F73" s="2">
        <v>0.65</v>
      </c>
      <c r="G73" s="2">
        <v>3</v>
      </c>
      <c r="H73" s="2">
        <v>1</v>
      </c>
      <c r="I73" s="2">
        <v>4</v>
      </c>
    </row>
    <row r="74" spans="1:9" x14ac:dyDescent="0.35">
      <c r="A74" s="2">
        <v>1880</v>
      </c>
      <c r="B74" s="2">
        <v>597222</v>
      </c>
      <c r="C74" s="2">
        <v>133</v>
      </c>
      <c r="D74" s="2">
        <v>6</v>
      </c>
      <c r="E74" s="2">
        <v>2</v>
      </c>
      <c r="F74" s="2">
        <v>0.68</v>
      </c>
      <c r="G74" s="2">
        <v>1</v>
      </c>
      <c r="H74" s="2">
        <v>1</v>
      </c>
      <c r="I74" s="2">
        <v>4</v>
      </c>
    </row>
    <row r="75" spans="1:9" x14ac:dyDescent="0.35">
      <c r="A75" s="2">
        <v>1121</v>
      </c>
      <c r="B75" s="2">
        <v>613477</v>
      </c>
      <c r="C75" s="2">
        <v>142</v>
      </c>
      <c r="D75" s="2">
        <v>7</v>
      </c>
      <c r="E75" s="2">
        <v>2</v>
      </c>
      <c r="F75" s="2">
        <v>0.69</v>
      </c>
      <c r="G75" s="2">
        <v>1</v>
      </c>
      <c r="H75" s="2">
        <v>1</v>
      </c>
      <c r="I75" s="2">
        <v>3</v>
      </c>
    </row>
    <row r="76" spans="1:9" x14ac:dyDescent="0.35">
      <c r="A76" s="2">
        <v>1167</v>
      </c>
      <c r="B76" s="2">
        <v>738822</v>
      </c>
      <c r="C76" s="2">
        <v>158</v>
      </c>
      <c r="D76" s="2">
        <v>8</v>
      </c>
      <c r="E76" s="2">
        <v>2</v>
      </c>
      <c r="F76" s="2">
        <v>0.71</v>
      </c>
      <c r="G76" s="2">
        <v>1</v>
      </c>
      <c r="H76" s="2">
        <v>1</v>
      </c>
      <c r="I76" s="2">
        <v>3</v>
      </c>
    </row>
    <row r="77" spans="1:9" x14ac:dyDescent="0.35">
      <c r="A77" s="2">
        <v>185</v>
      </c>
      <c r="B77" s="2">
        <v>742350</v>
      </c>
      <c r="C77" s="2">
        <v>137</v>
      </c>
      <c r="D77" s="2">
        <v>7</v>
      </c>
      <c r="E77" s="2">
        <v>2</v>
      </c>
      <c r="F77" s="2">
        <v>0.65</v>
      </c>
      <c r="G77" s="2">
        <v>1</v>
      </c>
      <c r="H77" s="2">
        <v>1</v>
      </c>
      <c r="I77" s="2">
        <v>4</v>
      </c>
    </row>
    <row r="78" spans="1:9" x14ac:dyDescent="0.35">
      <c r="A78" s="2">
        <v>1585</v>
      </c>
      <c r="B78" s="2">
        <v>809671</v>
      </c>
      <c r="C78" s="2">
        <v>154</v>
      </c>
      <c r="D78" s="2">
        <v>8</v>
      </c>
      <c r="E78" s="2">
        <v>2</v>
      </c>
      <c r="F78" s="2">
        <v>0.71</v>
      </c>
      <c r="G78" s="2">
        <v>1</v>
      </c>
      <c r="H78" s="2">
        <v>1</v>
      </c>
      <c r="I78" s="2">
        <v>3</v>
      </c>
    </row>
    <row r="79" spans="1:9" x14ac:dyDescent="0.35">
      <c r="A79" s="2">
        <v>1896</v>
      </c>
      <c r="B79" s="2">
        <v>480006</v>
      </c>
      <c r="C79" s="2">
        <v>92</v>
      </c>
      <c r="D79" s="2">
        <v>4</v>
      </c>
      <c r="E79" s="2">
        <v>2</v>
      </c>
      <c r="F79" s="2">
        <v>0.61</v>
      </c>
      <c r="G79" s="2">
        <v>3</v>
      </c>
      <c r="H79" s="2">
        <v>1</v>
      </c>
      <c r="I79" s="2">
        <v>5</v>
      </c>
    </row>
    <row r="80" spans="1:9" x14ac:dyDescent="0.35">
      <c r="A80" s="2">
        <v>820</v>
      </c>
      <c r="B80" s="2">
        <v>767847</v>
      </c>
      <c r="C80" s="2">
        <v>137</v>
      </c>
      <c r="D80" s="2">
        <v>6</v>
      </c>
      <c r="E80" s="2">
        <v>2</v>
      </c>
      <c r="F80" s="2">
        <v>0.68</v>
      </c>
      <c r="G80" s="2">
        <v>1</v>
      </c>
      <c r="H80" s="2">
        <v>1</v>
      </c>
      <c r="I80" s="2">
        <v>3</v>
      </c>
    </row>
    <row r="81" spans="1:9" x14ac:dyDescent="0.35">
      <c r="A81" s="2">
        <v>1595</v>
      </c>
      <c r="B81" s="2">
        <v>492936</v>
      </c>
      <c r="C81" s="2">
        <v>107</v>
      </c>
      <c r="D81" s="2">
        <v>5</v>
      </c>
      <c r="E81" s="2">
        <v>1</v>
      </c>
      <c r="F81" s="2">
        <v>0.57999999999999996</v>
      </c>
      <c r="G81" s="2">
        <v>2</v>
      </c>
      <c r="H81" s="2">
        <v>1</v>
      </c>
      <c r="I81" s="2">
        <v>5</v>
      </c>
    </row>
    <row r="82" spans="1:9" x14ac:dyDescent="0.35">
      <c r="A82" s="2">
        <v>894</v>
      </c>
      <c r="B82" s="2">
        <v>749582</v>
      </c>
      <c r="C82" s="2">
        <v>139</v>
      </c>
      <c r="D82" s="2">
        <v>7</v>
      </c>
      <c r="E82" s="2">
        <v>2</v>
      </c>
      <c r="F82" s="2">
        <v>0.66</v>
      </c>
      <c r="G82" s="2">
        <v>1</v>
      </c>
      <c r="H82" s="2">
        <v>1</v>
      </c>
      <c r="I82" s="2">
        <v>2</v>
      </c>
    </row>
    <row r="83" spans="1:9" x14ac:dyDescent="0.35">
      <c r="A83" s="2">
        <v>1176</v>
      </c>
      <c r="B83" s="2">
        <v>480327</v>
      </c>
      <c r="C83" s="2">
        <v>104</v>
      </c>
      <c r="D83" s="2">
        <v>5</v>
      </c>
      <c r="E83" s="2">
        <v>2</v>
      </c>
      <c r="F83" s="2">
        <v>0.6</v>
      </c>
      <c r="G83" s="2">
        <v>3</v>
      </c>
      <c r="H83" s="2">
        <v>1</v>
      </c>
      <c r="I83" s="2">
        <v>2</v>
      </c>
    </row>
    <row r="84" spans="1:9" x14ac:dyDescent="0.35">
      <c r="A84" s="2">
        <v>1259</v>
      </c>
      <c r="B84" s="2">
        <v>9000000</v>
      </c>
      <c r="C84" s="2">
        <v>162</v>
      </c>
      <c r="D84" s="2">
        <v>8</v>
      </c>
      <c r="E84" s="2">
        <v>2</v>
      </c>
      <c r="F84" s="2">
        <v>0.73</v>
      </c>
      <c r="G84" s="2">
        <v>1</v>
      </c>
      <c r="H84" s="2">
        <v>1</v>
      </c>
      <c r="I84" s="2">
        <v>2</v>
      </c>
    </row>
    <row r="85" spans="1:9" x14ac:dyDescent="0.35">
      <c r="A85" s="2">
        <v>800</v>
      </c>
      <c r="B85" s="2">
        <v>724047</v>
      </c>
      <c r="C85" s="2">
        <v>162</v>
      </c>
      <c r="D85" s="2">
        <v>8</v>
      </c>
      <c r="E85" s="2">
        <v>2</v>
      </c>
      <c r="F85" s="2">
        <v>0.73</v>
      </c>
      <c r="G85" s="2">
        <v>1</v>
      </c>
      <c r="H85" s="2">
        <v>1</v>
      </c>
      <c r="I85" s="2">
        <v>2</v>
      </c>
    </row>
    <row r="86" spans="1:9" x14ac:dyDescent="0.35">
      <c r="A86" s="2">
        <v>741</v>
      </c>
      <c r="B86" s="2">
        <v>506075</v>
      </c>
      <c r="C86" s="2">
        <v>125</v>
      </c>
      <c r="D86" s="2">
        <v>7</v>
      </c>
      <c r="E86" s="2">
        <v>2</v>
      </c>
      <c r="F86" s="2">
        <v>0.66</v>
      </c>
      <c r="G86" s="2">
        <v>2</v>
      </c>
      <c r="H86" s="2">
        <v>1</v>
      </c>
      <c r="I86" s="2">
        <v>0</v>
      </c>
    </row>
    <row r="87" spans="1:9" x14ac:dyDescent="0.35">
      <c r="A87" s="2">
        <v>1042</v>
      </c>
      <c r="B87" s="2">
        <v>1012301</v>
      </c>
      <c r="C87" s="2">
        <v>184</v>
      </c>
      <c r="D87" s="2">
        <v>9</v>
      </c>
      <c r="E87" s="2">
        <v>3</v>
      </c>
      <c r="F87" s="2">
        <v>0.78</v>
      </c>
      <c r="G87" s="2">
        <v>1</v>
      </c>
      <c r="H87" s="2">
        <v>1</v>
      </c>
      <c r="I87" s="2">
        <v>5</v>
      </c>
    </row>
    <row r="88" spans="1:9" x14ac:dyDescent="0.35">
      <c r="A88" s="2">
        <v>33</v>
      </c>
      <c r="B88" s="2">
        <v>646093</v>
      </c>
      <c r="C88" s="2">
        <v>128</v>
      </c>
      <c r="D88" s="2">
        <v>6</v>
      </c>
      <c r="E88" s="2">
        <v>2</v>
      </c>
      <c r="F88" s="2">
        <v>0.63</v>
      </c>
      <c r="G88" s="2">
        <v>2</v>
      </c>
      <c r="H88" s="2">
        <v>1</v>
      </c>
      <c r="I88" s="2">
        <v>3</v>
      </c>
    </row>
    <row r="89" spans="1:9" x14ac:dyDescent="0.35">
      <c r="A89" s="2">
        <v>148</v>
      </c>
      <c r="B89" s="2">
        <v>673441</v>
      </c>
      <c r="C89" s="2">
        <v>154</v>
      </c>
      <c r="D89" s="2">
        <v>8</v>
      </c>
      <c r="E89" s="2">
        <v>2</v>
      </c>
      <c r="F89" s="2">
        <v>0.71</v>
      </c>
      <c r="G89" s="2">
        <v>1</v>
      </c>
      <c r="H89" s="2">
        <v>1</v>
      </c>
      <c r="I89" s="2">
        <v>3</v>
      </c>
    </row>
    <row r="90" spans="1:9" x14ac:dyDescent="0.35">
      <c r="A90" s="2">
        <v>543</v>
      </c>
      <c r="B90" s="2">
        <v>703078</v>
      </c>
      <c r="C90" s="2">
        <v>124</v>
      </c>
      <c r="D90" s="2">
        <v>6</v>
      </c>
      <c r="E90" s="2">
        <v>2</v>
      </c>
      <c r="F90" s="2">
        <v>0.65</v>
      </c>
      <c r="G90" s="2">
        <v>2</v>
      </c>
      <c r="H90" s="2">
        <v>1</v>
      </c>
      <c r="I90" s="2">
        <v>3</v>
      </c>
    </row>
    <row r="91" spans="1:9" x14ac:dyDescent="0.35">
      <c r="A91" s="2">
        <v>7</v>
      </c>
      <c r="B91" s="2">
        <v>740190</v>
      </c>
      <c r="C91" s="2">
        <v>152</v>
      </c>
      <c r="D91" s="2">
        <v>7</v>
      </c>
      <c r="E91" s="2">
        <v>2</v>
      </c>
      <c r="F91" s="2">
        <v>0.69</v>
      </c>
      <c r="G91" s="2">
        <v>1</v>
      </c>
      <c r="H91" s="2">
        <v>1</v>
      </c>
      <c r="I91" s="2">
        <v>4</v>
      </c>
    </row>
    <row r="92" spans="1:9" x14ac:dyDescent="0.35">
      <c r="A92" s="2">
        <v>1755</v>
      </c>
      <c r="B92" s="2">
        <v>665214</v>
      </c>
      <c r="C92" s="2">
        <v>159</v>
      </c>
      <c r="D92" s="2">
        <v>8</v>
      </c>
      <c r="E92" s="2">
        <v>2</v>
      </c>
      <c r="F92" s="2">
        <v>0.71</v>
      </c>
      <c r="G92" s="2">
        <v>1</v>
      </c>
      <c r="H92" s="2">
        <v>1</v>
      </c>
      <c r="I92" s="2">
        <v>4</v>
      </c>
    </row>
    <row r="93" spans="1:9" x14ac:dyDescent="0.35">
      <c r="A93" s="2">
        <v>1865</v>
      </c>
      <c r="B93" s="2">
        <v>643207</v>
      </c>
      <c r="C93" s="2">
        <v>145</v>
      </c>
      <c r="D93" s="2">
        <v>7</v>
      </c>
      <c r="E93" s="2">
        <v>2</v>
      </c>
      <c r="F93" s="2">
        <v>0.72</v>
      </c>
      <c r="G93" s="2">
        <v>1</v>
      </c>
      <c r="H93" s="2">
        <v>1</v>
      </c>
      <c r="I93" s="2">
        <v>0</v>
      </c>
    </row>
    <row r="94" spans="1:9" x14ac:dyDescent="0.35">
      <c r="A94" s="2">
        <v>535</v>
      </c>
      <c r="B94" s="2">
        <v>679909</v>
      </c>
      <c r="C94" s="2">
        <v>151</v>
      </c>
      <c r="D94" s="2">
        <v>7</v>
      </c>
      <c r="E94" s="2">
        <v>2</v>
      </c>
      <c r="F94" s="2">
        <v>0.69</v>
      </c>
      <c r="G94" s="2">
        <v>1</v>
      </c>
      <c r="H94" s="2">
        <v>1</v>
      </c>
      <c r="I94" s="2">
        <v>2</v>
      </c>
    </row>
    <row r="95" spans="1:9" x14ac:dyDescent="0.35">
      <c r="A95" s="2">
        <v>552</v>
      </c>
      <c r="B95" s="2">
        <v>749150</v>
      </c>
      <c r="C95" s="2">
        <v>163</v>
      </c>
      <c r="D95" s="2">
        <v>8</v>
      </c>
      <c r="E95" s="2">
        <v>2</v>
      </c>
      <c r="F95" s="2">
        <v>0.72</v>
      </c>
      <c r="G95" s="2">
        <v>1</v>
      </c>
      <c r="H95" s="2">
        <v>1</v>
      </c>
      <c r="I95" s="2">
        <v>4</v>
      </c>
    </row>
    <row r="96" spans="1:9" x14ac:dyDescent="0.35">
      <c r="A96" s="2">
        <v>1566</v>
      </c>
      <c r="B96" s="2">
        <v>695553</v>
      </c>
      <c r="C96" s="2">
        <v>141</v>
      </c>
      <c r="D96" s="2">
        <v>7</v>
      </c>
      <c r="E96" s="2">
        <v>2</v>
      </c>
      <c r="F96" s="2">
        <v>0.66</v>
      </c>
      <c r="G96" s="2">
        <v>1</v>
      </c>
      <c r="H96" s="2">
        <v>1</v>
      </c>
      <c r="I96" s="2">
        <v>2</v>
      </c>
    </row>
    <row r="97" spans="1:9" x14ac:dyDescent="0.35">
      <c r="A97" s="2">
        <v>609</v>
      </c>
      <c r="B97" s="2">
        <v>213030</v>
      </c>
      <c r="C97" s="2">
        <v>74</v>
      </c>
      <c r="D97" s="2">
        <v>4</v>
      </c>
      <c r="E97" s="2">
        <v>1</v>
      </c>
      <c r="F97" s="2">
        <v>0.55000000000000004</v>
      </c>
      <c r="G97" s="2">
        <v>3</v>
      </c>
      <c r="H97" s="2">
        <v>1</v>
      </c>
      <c r="I97" s="2">
        <v>4</v>
      </c>
    </row>
    <row r="98" spans="1:9" x14ac:dyDescent="0.35">
      <c r="A98" s="2">
        <v>1634</v>
      </c>
      <c r="B98" s="2">
        <v>684225</v>
      </c>
      <c r="C98" s="2">
        <v>151</v>
      </c>
      <c r="D98" s="2">
        <v>7</v>
      </c>
      <c r="E98" s="2">
        <v>2</v>
      </c>
      <c r="F98" s="2">
        <v>0.74</v>
      </c>
      <c r="G98" s="2">
        <v>1</v>
      </c>
      <c r="H98" s="2">
        <v>1</v>
      </c>
      <c r="I98" s="2">
        <v>4</v>
      </c>
    </row>
    <row r="99" spans="1:9" x14ac:dyDescent="0.35">
      <c r="A99" s="2">
        <v>379</v>
      </c>
      <c r="B99" s="2">
        <v>529411</v>
      </c>
      <c r="C99" s="2">
        <v>141</v>
      </c>
      <c r="D99" s="2">
        <v>7</v>
      </c>
      <c r="E99" s="2">
        <v>2</v>
      </c>
      <c r="F99" s="2">
        <v>0.66</v>
      </c>
      <c r="G99" s="2">
        <v>2</v>
      </c>
      <c r="H99" s="2">
        <v>1</v>
      </c>
      <c r="I99" s="2">
        <v>4</v>
      </c>
    </row>
    <row r="100" spans="1:9" x14ac:dyDescent="0.35">
      <c r="A100" s="2">
        <v>1434</v>
      </c>
      <c r="B100" s="2">
        <v>550517</v>
      </c>
      <c r="C100" s="2">
        <v>125</v>
      </c>
      <c r="D100" s="2">
        <v>7</v>
      </c>
      <c r="E100" s="2">
        <v>1</v>
      </c>
      <c r="F100" s="2">
        <v>0.66</v>
      </c>
      <c r="G100" s="2">
        <v>3</v>
      </c>
      <c r="H100" s="2">
        <v>1</v>
      </c>
      <c r="I100" s="2">
        <v>2</v>
      </c>
    </row>
    <row r="101" spans="1:9" x14ac:dyDescent="0.35">
      <c r="A101" s="2">
        <v>1673</v>
      </c>
      <c r="B101" s="2">
        <v>463533</v>
      </c>
      <c r="C101" s="2">
        <v>122</v>
      </c>
      <c r="D101" s="2">
        <v>6</v>
      </c>
      <c r="E101" s="2">
        <v>2</v>
      </c>
      <c r="F101" s="2">
        <v>0.61</v>
      </c>
      <c r="G101" s="2">
        <v>2</v>
      </c>
      <c r="H101" s="2">
        <v>1</v>
      </c>
      <c r="I101" s="2">
        <v>4</v>
      </c>
    </row>
    <row r="102" spans="1:9" x14ac:dyDescent="0.35">
      <c r="A102" s="2">
        <v>417</v>
      </c>
      <c r="B102" s="2">
        <v>564661</v>
      </c>
      <c r="C102" s="2">
        <v>123</v>
      </c>
      <c r="D102" s="2">
        <v>6</v>
      </c>
      <c r="E102" s="2">
        <v>1</v>
      </c>
      <c r="F102" s="2">
        <v>0.64</v>
      </c>
      <c r="G102" s="2">
        <v>2</v>
      </c>
      <c r="H102" s="2">
        <v>1</v>
      </c>
      <c r="I102" s="2">
        <v>4</v>
      </c>
    </row>
    <row r="103" spans="1:9" x14ac:dyDescent="0.35">
      <c r="A103" s="2">
        <v>1207</v>
      </c>
      <c r="B103" s="2">
        <v>805324</v>
      </c>
      <c r="C103" s="2">
        <v>159</v>
      </c>
      <c r="D103" s="2">
        <v>8</v>
      </c>
      <c r="E103" s="2">
        <v>2</v>
      </c>
      <c r="F103" s="2">
        <v>0.71</v>
      </c>
      <c r="G103" s="2">
        <v>1</v>
      </c>
      <c r="H103" s="2">
        <v>1</v>
      </c>
      <c r="I103" s="2">
        <v>4</v>
      </c>
    </row>
    <row r="104" spans="1:9" x14ac:dyDescent="0.35">
      <c r="A104" s="2">
        <v>237</v>
      </c>
      <c r="B104" s="2">
        <v>776362</v>
      </c>
      <c r="C104" s="2">
        <v>150</v>
      </c>
      <c r="D104" s="2">
        <v>8</v>
      </c>
      <c r="E104" s="2">
        <v>2</v>
      </c>
      <c r="F104" s="2">
        <v>0.72</v>
      </c>
      <c r="G104" s="2">
        <v>1</v>
      </c>
      <c r="H104" s="2">
        <v>1</v>
      </c>
      <c r="I104" s="2">
        <v>3</v>
      </c>
    </row>
    <row r="105" spans="1:9" x14ac:dyDescent="0.35">
      <c r="A105" s="2">
        <v>1811</v>
      </c>
      <c r="B105" s="2">
        <v>694681</v>
      </c>
      <c r="C105" s="2">
        <v>128</v>
      </c>
      <c r="D105" s="2">
        <v>7</v>
      </c>
      <c r="E105" s="2">
        <v>2</v>
      </c>
      <c r="F105" s="2">
        <v>0.64</v>
      </c>
      <c r="G105" s="2">
        <v>2</v>
      </c>
      <c r="H105" s="2">
        <v>1</v>
      </c>
      <c r="I105" s="2">
        <v>1</v>
      </c>
    </row>
    <row r="106" spans="1:9" x14ac:dyDescent="0.35">
      <c r="A106" s="2">
        <v>1370</v>
      </c>
      <c r="B106" s="2">
        <v>842429</v>
      </c>
      <c r="C106" s="2">
        <v>150</v>
      </c>
      <c r="D106" s="2">
        <v>8</v>
      </c>
      <c r="E106" s="2">
        <v>3</v>
      </c>
      <c r="F106" s="2">
        <v>0.73</v>
      </c>
      <c r="G106" s="2">
        <v>1</v>
      </c>
      <c r="H106" s="2">
        <v>1</v>
      </c>
      <c r="I106" s="2">
        <v>3</v>
      </c>
    </row>
    <row r="107" spans="1:9" x14ac:dyDescent="0.35">
      <c r="A107" s="2">
        <v>1335</v>
      </c>
      <c r="B107" s="2">
        <v>803339</v>
      </c>
      <c r="C107" s="2">
        <v>153</v>
      </c>
      <c r="D107" s="2">
        <v>7</v>
      </c>
      <c r="E107" s="2">
        <v>3</v>
      </c>
      <c r="F107" s="2">
        <v>0.68</v>
      </c>
      <c r="G107" s="2">
        <v>1</v>
      </c>
      <c r="H107" s="2">
        <v>1</v>
      </c>
      <c r="I107" s="2">
        <v>4</v>
      </c>
    </row>
    <row r="108" spans="1:9" x14ac:dyDescent="0.35">
      <c r="A108" s="2">
        <v>1501</v>
      </c>
      <c r="B108" s="2">
        <v>388830</v>
      </c>
      <c r="C108" s="2">
        <v>104</v>
      </c>
      <c r="D108" s="2">
        <v>5</v>
      </c>
      <c r="E108" s="2">
        <v>1</v>
      </c>
      <c r="F108" s="2">
        <v>0.6</v>
      </c>
      <c r="G108" s="2">
        <v>3</v>
      </c>
      <c r="H108" s="2">
        <v>1</v>
      </c>
      <c r="I108" s="2">
        <v>4</v>
      </c>
    </row>
    <row r="109" spans="1:9" x14ac:dyDescent="0.35">
      <c r="A109" s="2">
        <v>1559</v>
      </c>
      <c r="B109" s="2">
        <v>723885</v>
      </c>
      <c r="C109" s="2">
        <v>139</v>
      </c>
      <c r="D109" s="2">
        <v>7</v>
      </c>
      <c r="E109" s="2">
        <v>2</v>
      </c>
      <c r="F109" s="2">
        <v>0.68</v>
      </c>
      <c r="G109" s="2">
        <v>1</v>
      </c>
      <c r="H109" s="2">
        <v>1</v>
      </c>
      <c r="I109" s="2">
        <v>4</v>
      </c>
    </row>
    <row r="110" spans="1:9" x14ac:dyDescent="0.35">
      <c r="A110" s="2">
        <v>1536</v>
      </c>
      <c r="B110" s="2">
        <v>588497</v>
      </c>
      <c r="C110" s="2">
        <v>137</v>
      </c>
      <c r="D110" s="2">
        <v>7</v>
      </c>
      <c r="E110" s="2">
        <v>2</v>
      </c>
      <c r="F110" s="2">
        <v>0.66</v>
      </c>
      <c r="G110" s="2">
        <v>2</v>
      </c>
      <c r="H110" s="2">
        <v>1</v>
      </c>
      <c r="I110" s="2">
        <v>4</v>
      </c>
    </row>
    <row r="111" spans="1:9" x14ac:dyDescent="0.35">
      <c r="A111" s="2">
        <v>1558</v>
      </c>
      <c r="B111" s="2">
        <v>764133</v>
      </c>
      <c r="C111" s="2">
        <v>164</v>
      </c>
      <c r="D111" s="2">
        <v>8</v>
      </c>
      <c r="E111" s="2">
        <v>2</v>
      </c>
      <c r="F111" s="2">
        <v>0.75</v>
      </c>
      <c r="G111" s="2">
        <v>1</v>
      </c>
      <c r="H111" s="2">
        <v>1</v>
      </c>
      <c r="I111" s="2">
        <v>3</v>
      </c>
    </row>
    <row r="112" spans="1:9" x14ac:dyDescent="0.35">
      <c r="A112" s="2">
        <v>809</v>
      </c>
      <c r="B112" s="2">
        <v>270024</v>
      </c>
      <c r="C112" s="2">
        <v>95</v>
      </c>
      <c r="D112" s="2">
        <v>5</v>
      </c>
      <c r="E112" s="2">
        <v>1</v>
      </c>
      <c r="F112" s="2">
        <v>0.59</v>
      </c>
      <c r="G112" s="2">
        <v>3</v>
      </c>
      <c r="H112" s="2">
        <v>1</v>
      </c>
      <c r="I112" s="2">
        <v>3</v>
      </c>
    </row>
    <row r="113" spans="1:9" x14ac:dyDescent="0.35">
      <c r="A113" s="2">
        <v>1683</v>
      </c>
      <c r="B113" s="2">
        <v>514183</v>
      </c>
      <c r="C113" s="2">
        <v>122</v>
      </c>
      <c r="D113" s="2">
        <v>6</v>
      </c>
      <c r="E113" s="2">
        <v>2</v>
      </c>
      <c r="F113" s="2">
        <v>0.63</v>
      </c>
      <c r="G113" s="2">
        <v>2</v>
      </c>
      <c r="H113" s="2">
        <v>1</v>
      </c>
      <c r="I113" s="2">
        <v>3</v>
      </c>
    </row>
    <row r="114" spans="1:9" x14ac:dyDescent="0.35">
      <c r="A114" s="2">
        <v>777</v>
      </c>
      <c r="B114" s="2">
        <v>541547</v>
      </c>
      <c r="C114" s="2">
        <v>128</v>
      </c>
      <c r="D114" s="2">
        <v>6</v>
      </c>
      <c r="E114" s="2">
        <v>1</v>
      </c>
      <c r="F114" s="2">
        <v>0.66</v>
      </c>
      <c r="G114" s="2">
        <v>2</v>
      </c>
      <c r="H114" s="2">
        <v>1</v>
      </c>
      <c r="I114" s="2">
        <v>2</v>
      </c>
    </row>
    <row r="115" spans="1:9" x14ac:dyDescent="0.35">
      <c r="A115" s="2">
        <v>487</v>
      </c>
      <c r="B115" s="2">
        <v>819854</v>
      </c>
      <c r="C115" s="2">
        <v>147</v>
      </c>
      <c r="D115" s="2">
        <v>7</v>
      </c>
      <c r="E115" s="2">
        <v>2</v>
      </c>
      <c r="F115" s="2">
        <v>0.69</v>
      </c>
      <c r="G115" s="2">
        <v>1</v>
      </c>
      <c r="H115" s="2">
        <v>1</v>
      </c>
      <c r="I115" s="2">
        <v>4</v>
      </c>
    </row>
    <row r="116" spans="1:9" x14ac:dyDescent="0.35">
      <c r="A116" s="2">
        <v>285</v>
      </c>
      <c r="B116" s="2">
        <v>582157</v>
      </c>
      <c r="C116" s="2">
        <v>119</v>
      </c>
      <c r="D116" s="2">
        <v>6</v>
      </c>
      <c r="E116" s="2">
        <v>2</v>
      </c>
      <c r="F116" s="2">
        <v>0.64</v>
      </c>
      <c r="G116" s="2">
        <v>2</v>
      </c>
      <c r="H116" s="2">
        <v>1</v>
      </c>
      <c r="I116" s="2">
        <v>3</v>
      </c>
    </row>
    <row r="117" spans="1:9" x14ac:dyDescent="0.35">
      <c r="A117" s="2">
        <v>1208</v>
      </c>
      <c r="B117" s="2">
        <v>495135</v>
      </c>
      <c r="C117" s="2">
        <v>131</v>
      </c>
      <c r="D117" s="2">
        <v>7</v>
      </c>
      <c r="E117" s="2">
        <v>2</v>
      </c>
      <c r="F117" s="2">
        <v>0.68</v>
      </c>
      <c r="G117" s="2">
        <v>2</v>
      </c>
      <c r="H117" s="2">
        <v>1</v>
      </c>
      <c r="I117" s="2">
        <v>4</v>
      </c>
    </row>
    <row r="118" spans="1:9" x14ac:dyDescent="0.35">
      <c r="A118" s="2">
        <v>250</v>
      </c>
      <c r="B118" s="2">
        <v>639442</v>
      </c>
      <c r="C118" s="2">
        <v>143</v>
      </c>
      <c r="D118" s="2">
        <v>7</v>
      </c>
      <c r="E118" s="2">
        <v>2</v>
      </c>
      <c r="F118" s="2">
        <v>0.67</v>
      </c>
      <c r="G118" s="2">
        <v>2</v>
      </c>
      <c r="H118" s="2">
        <v>1</v>
      </c>
      <c r="I118" s="2">
        <v>3</v>
      </c>
    </row>
    <row r="119" spans="1:9" x14ac:dyDescent="0.35">
      <c r="A119" s="2">
        <v>1957</v>
      </c>
      <c r="B119" s="2">
        <v>831835</v>
      </c>
      <c r="C119" s="2">
        <v>152</v>
      </c>
      <c r="D119" s="2">
        <v>8</v>
      </c>
      <c r="E119" s="2">
        <v>2</v>
      </c>
      <c r="F119" s="2">
        <v>0.69</v>
      </c>
      <c r="G119" s="2">
        <v>1</v>
      </c>
      <c r="H119" s="2">
        <v>1</v>
      </c>
      <c r="I119" s="2">
        <v>4</v>
      </c>
    </row>
    <row r="120" spans="1:9" x14ac:dyDescent="0.35">
      <c r="A120" s="2">
        <v>1061</v>
      </c>
      <c r="B120" s="2">
        <v>673881</v>
      </c>
      <c r="C120" s="2">
        <v>148</v>
      </c>
      <c r="D120" s="2">
        <v>7</v>
      </c>
      <c r="E120" s="2">
        <v>2</v>
      </c>
      <c r="F120" s="2">
        <v>0.72</v>
      </c>
      <c r="G120" s="2">
        <v>1</v>
      </c>
      <c r="H120" s="2">
        <v>1</v>
      </c>
      <c r="I120" s="2">
        <v>4</v>
      </c>
    </row>
    <row r="121" spans="1:9" x14ac:dyDescent="0.35">
      <c r="A121" s="2">
        <v>1343</v>
      </c>
      <c r="B121" s="2">
        <v>840444</v>
      </c>
      <c r="C121" s="2">
        <v>166</v>
      </c>
      <c r="D121" s="2">
        <v>8</v>
      </c>
      <c r="E121" s="2">
        <v>3</v>
      </c>
      <c r="F121" s="2">
        <v>0.74</v>
      </c>
      <c r="G121" s="2">
        <v>1</v>
      </c>
      <c r="H121" s="2">
        <v>1</v>
      </c>
      <c r="I121" s="2">
        <v>4</v>
      </c>
    </row>
    <row r="122" spans="1:9" x14ac:dyDescent="0.35">
      <c r="A122" s="2">
        <v>1543</v>
      </c>
      <c r="B122" s="2">
        <v>507495</v>
      </c>
      <c r="C122" s="2">
        <v>107</v>
      </c>
      <c r="D122" s="2">
        <v>5</v>
      </c>
      <c r="E122" s="2">
        <v>2</v>
      </c>
      <c r="F122" s="2">
        <v>0.6</v>
      </c>
      <c r="G122" s="2">
        <v>2</v>
      </c>
      <c r="H122" s="2">
        <v>1</v>
      </c>
      <c r="I122" s="2">
        <v>4</v>
      </c>
    </row>
    <row r="123" spans="1:9" x14ac:dyDescent="0.35">
      <c r="A123" s="2">
        <v>1766</v>
      </c>
      <c r="B123" s="2">
        <v>750622</v>
      </c>
      <c r="C123" s="2">
        <v>141</v>
      </c>
      <c r="D123" s="2">
        <v>7</v>
      </c>
      <c r="E123" s="2">
        <v>2</v>
      </c>
      <c r="F123" s="2">
        <v>0.66</v>
      </c>
      <c r="G123" s="2">
        <v>2</v>
      </c>
      <c r="H123" s="2">
        <v>1</v>
      </c>
      <c r="I123" s="2">
        <v>0</v>
      </c>
    </row>
    <row r="124" spans="1:9" x14ac:dyDescent="0.35">
      <c r="A124" s="2">
        <v>269</v>
      </c>
      <c r="B124" s="2">
        <v>737232</v>
      </c>
      <c r="C124" s="2">
        <v>144</v>
      </c>
      <c r="D124" s="2">
        <v>7</v>
      </c>
      <c r="E124" s="2">
        <v>2</v>
      </c>
      <c r="F124" s="2">
        <v>0.66</v>
      </c>
      <c r="G124" s="2">
        <v>2</v>
      </c>
      <c r="H124" s="2">
        <v>1</v>
      </c>
      <c r="I124" s="2">
        <v>4</v>
      </c>
    </row>
    <row r="125" spans="1:9" x14ac:dyDescent="0.35">
      <c r="A125" s="2">
        <v>623</v>
      </c>
      <c r="B125" s="2">
        <v>550858</v>
      </c>
      <c r="C125" s="2">
        <v>127</v>
      </c>
      <c r="D125" s="2">
        <v>6</v>
      </c>
      <c r="E125" s="2">
        <v>2</v>
      </c>
      <c r="F125" s="2">
        <v>0.67</v>
      </c>
      <c r="G125" s="2">
        <v>2</v>
      </c>
      <c r="H125" s="2">
        <v>1</v>
      </c>
      <c r="I125" s="2">
        <v>4</v>
      </c>
    </row>
    <row r="126" spans="1:9" x14ac:dyDescent="0.35">
      <c r="A126" s="2">
        <v>1444</v>
      </c>
      <c r="B126" s="2">
        <v>490793</v>
      </c>
      <c r="C126" s="2">
        <v>124</v>
      </c>
      <c r="D126" s="2">
        <v>7</v>
      </c>
      <c r="E126" s="2">
        <v>2</v>
      </c>
      <c r="F126" s="2">
        <v>0.66</v>
      </c>
      <c r="G126" s="2">
        <v>2</v>
      </c>
      <c r="H126" s="2">
        <v>1</v>
      </c>
      <c r="I126" s="2">
        <v>5</v>
      </c>
    </row>
    <row r="127" spans="1:9" x14ac:dyDescent="0.35">
      <c r="A127" s="2">
        <v>341</v>
      </c>
      <c r="B127" s="2">
        <v>628211</v>
      </c>
      <c r="C127" s="2">
        <v>151</v>
      </c>
      <c r="D127" s="2">
        <v>8</v>
      </c>
      <c r="E127" s="2">
        <v>3</v>
      </c>
      <c r="F127" s="2">
        <v>0.7</v>
      </c>
      <c r="G127" s="2">
        <v>2</v>
      </c>
      <c r="H127" s="2">
        <v>1</v>
      </c>
      <c r="I127" s="2">
        <v>2</v>
      </c>
    </row>
    <row r="128" spans="1:9" x14ac:dyDescent="0.35">
      <c r="A128" s="2">
        <v>892</v>
      </c>
      <c r="B128" s="2">
        <v>434553</v>
      </c>
      <c r="C128" s="2">
        <v>115</v>
      </c>
      <c r="D128" s="2">
        <v>6</v>
      </c>
      <c r="E128" s="2">
        <v>2</v>
      </c>
      <c r="F128" s="2">
        <v>0.62</v>
      </c>
      <c r="G128" s="2">
        <v>2</v>
      </c>
      <c r="H128" s="2">
        <v>1</v>
      </c>
      <c r="I128" s="2">
        <v>3</v>
      </c>
    </row>
    <row r="129" spans="1:9" x14ac:dyDescent="0.35">
      <c r="A129" s="2">
        <v>711</v>
      </c>
      <c r="B129" s="2">
        <v>472871</v>
      </c>
      <c r="C129" s="2">
        <v>86</v>
      </c>
      <c r="D129" s="2">
        <v>5</v>
      </c>
      <c r="E129" s="2">
        <v>1</v>
      </c>
      <c r="F129" s="2">
        <v>0.56999999999999995</v>
      </c>
      <c r="G129" s="2">
        <v>3</v>
      </c>
      <c r="H129" s="2">
        <v>1</v>
      </c>
      <c r="I129" s="2">
        <v>2</v>
      </c>
    </row>
    <row r="130" spans="1:9" x14ac:dyDescent="0.35">
      <c r="A130" s="2">
        <v>411</v>
      </c>
      <c r="B130" s="2">
        <v>696471</v>
      </c>
      <c r="C130" s="2">
        <v>138</v>
      </c>
      <c r="D130" s="2">
        <v>7</v>
      </c>
      <c r="E130" s="2">
        <v>2</v>
      </c>
      <c r="F130" s="2">
        <v>0.65</v>
      </c>
      <c r="G130" s="2">
        <v>2</v>
      </c>
      <c r="H130" s="2">
        <v>1</v>
      </c>
      <c r="I130" s="2">
        <v>2</v>
      </c>
    </row>
    <row r="131" spans="1:9" x14ac:dyDescent="0.35">
      <c r="A131" s="2">
        <v>1453</v>
      </c>
      <c r="B131" s="2">
        <v>614906</v>
      </c>
      <c r="C131" s="2">
        <v>140</v>
      </c>
      <c r="D131" s="2">
        <v>7</v>
      </c>
      <c r="E131" s="2">
        <v>2</v>
      </c>
      <c r="F131" s="2">
        <v>0.68</v>
      </c>
      <c r="G131" s="2">
        <v>2</v>
      </c>
      <c r="H131" s="2">
        <v>1</v>
      </c>
      <c r="I131" s="2">
        <v>2</v>
      </c>
    </row>
    <row r="132" spans="1:9" x14ac:dyDescent="0.35">
      <c r="A132" s="2">
        <v>218</v>
      </c>
      <c r="B132" s="2">
        <v>461263</v>
      </c>
      <c r="C132" s="2">
        <v>110</v>
      </c>
      <c r="D132" s="2">
        <v>6</v>
      </c>
      <c r="E132" s="2">
        <v>2</v>
      </c>
      <c r="F132" s="2">
        <v>0.61</v>
      </c>
      <c r="G132" s="2">
        <v>2</v>
      </c>
      <c r="H132" s="2">
        <v>1</v>
      </c>
      <c r="I132" s="2">
        <v>2</v>
      </c>
    </row>
    <row r="133" spans="1:9" x14ac:dyDescent="0.35">
      <c r="A133" s="2">
        <v>1748</v>
      </c>
      <c r="B133" s="2">
        <v>686512</v>
      </c>
      <c r="C133" s="2">
        <v>124</v>
      </c>
      <c r="D133" s="2">
        <v>6</v>
      </c>
      <c r="E133" s="2">
        <v>2</v>
      </c>
      <c r="F133" s="2">
        <v>0.65</v>
      </c>
      <c r="G133" s="2">
        <v>2</v>
      </c>
      <c r="H133" s="2">
        <v>1</v>
      </c>
      <c r="I133" s="2">
        <v>4</v>
      </c>
    </row>
    <row r="134" spans="1:9" x14ac:dyDescent="0.35">
      <c r="A134" s="2">
        <v>1729</v>
      </c>
      <c r="B134" s="2">
        <v>757144</v>
      </c>
      <c r="C134" s="2">
        <v>166</v>
      </c>
      <c r="D134" s="2">
        <v>8</v>
      </c>
      <c r="E134" s="2">
        <v>3</v>
      </c>
      <c r="F134" s="2">
        <v>0.75</v>
      </c>
      <c r="G134" s="2">
        <v>1</v>
      </c>
      <c r="H134" s="2">
        <v>1</v>
      </c>
      <c r="I134" s="2">
        <v>4</v>
      </c>
    </row>
    <row r="135" spans="1:9" x14ac:dyDescent="0.35">
      <c r="A135" s="2">
        <v>908</v>
      </c>
      <c r="B135" s="2">
        <v>543629</v>
      </c>
      <c r="C135" s="2">
        <v>138</v>
      </c>
      <c r="D135" s="2">
        <v>7</v>
      </c>
      <c r="E135" s="2">
        <v>2</v>
      </c>
      <c r="F135" s="2">
        <v>0.68</v>
      </c>
      <c r="G135" s="2">
        <v>2</v>
      </c>
      <c r="H135" s="2">
        <v>1</v>
      </c>
      <c r="I135" s="2">
        <v>4</v>
      </c>
    </row>
    <row r="136" spans="1:9" x14ac:dyDescent="0.35">
      <c r="A136" s="2">
        <v>1697</v>
      </c>
      <c r="B136" s="2">
        <v>533665</v>
      </c>
      <c r="C136" s="2">
        <v>129</v>
      </c>
      <c r="D136" s="2">
        <v>6</v>
      </c>
      <c r="E136" s="2">
        <v>2</v>
      </c>
      <c r="F136" s="2">
        <v>0.66</v>
      </c>
      <c r="G136" s="2">
        <v>2</v>
      </c>
      <c r="H136" s="2">
        <v>1</v>
      </c>
      <c r="I136" s="2">
        <v>4</v>
      </c>
    </row>
    <row r="137" spans="1:9" x14ac:dyDescent="0.35">
      <c r="A137" s="2">
        <v>1522</v>
      </c>
      <c r="B137" s="2">
        <v>945721</v>
      </c>
      <c r="C137" s="2">
        <v>173</v>
      </c>
      <c r="D137" s="2">
        <v>8</v>
      </c>
      <c r="E137" s="2">
        <v>3</v>
      </c>
      <c r="F137" s="2">
        <v>0.74</v>
      </c>
      <c r="G137" s="2">
        <v>1</v>
      </c>
      <c r="H137" s="2">
        <v>1</v>
      </c>
      <c r="I137" s="2">
        <v>5</v>
      </c>
    </row>
    <row r="138" spans="1:9" x14ac:dyDescent="0.35">
      <c r="A138" s="2">
        <v>759</v>
      </c>
      <c r="B138" s="2">
        <v>571664</v>
      </c>
      <c r="C138" s="2">
        <v>131</v>
      </c>
      <c r="D138" s="2">
        <v>7</v>
      </c>
      <c r="E138" s="2">
        <v>2</v>
      </c>
      <c r="F138" s="2">
        <v>0.69</v>
      </c>
      <c r="G138" s="2">
        <v>2</v>
      </c>
      <c r="H138" s="2">
        <v>1</v>
      </c>
      <c r="I138" s="2">
        <v>4</v>
      </c>
    </row>
    <row r="139" spans="1:9" x14ac:dyDescent="0.35">
      <c r="A139" s="2">
        <v>1577</v>
      </c>
      <c r="B139" s="2">
        <v>456968</v>
      </c>
      <c r="C139" s="2">
        <v>123</v>
      </c>
      <c r="D139" s="2">
        <v>6</v>
      </c>
      <c r="E139" s="2">
        <v>2</v>
      </c>
      <c r="F139" s="2">
        <v>0.64</v>
      </c>
      <c r="G139" s="2">
        <v>2</v>
      </c>
      <c r="H139" s="2">
        <v>1</v>
      </c>
      <c r="I139" s="2">
        <v>3</v>
      </c>
    </row>
    <row r="140" spans="1:9" x14ac:dyDescent="0.35">
      <c r="A140" s="2">
        <v>1524</v>
      </c>
      <c r="B140" s="2">
        <v>756676</v>
      </c>
      <c r="C140" s="2">
        <v>149</v>
      </c>
      <c r="D140" s="2">
        <v>7</v>
      </c>
      <c r="E140" s="2">
        <v>2</v>
      </c>
      <c r="F140" s="2">
        <v>0.68</v>
      </c>
      <c r="G140" s="2">
        <v>1</v>
      </c>
      <c r="H140" s="2">
        <v>1</v>
      </c>
      <c r="I140" s="2">
        <v>4</v>
      </c>
    </row>
    <row r="141" spans="1:9" x14ac:dyDescent="0.35">
      <c r="A141" s="2">
        <v>80</v>
      </c>
      <c r="B141" s="2">
        <v>808084</v>
      </c>
      <c r="C141" s="2">
        <v>155</v>
      </c>
      <c r="D141" s="2">
        <v>8</v>
      </c>
      <c r="E141" s="2">
        <v>2</v>
      </c>
      <c r="F141" s="2">
        <v>0.7</v>
      </c>
      <c r="G141" s="2">
        <v>1</v>
      </c>
      <c r="H141" s="2">
        <v>1</v>
      </c>
      <c r="I141" s="2">
        <v>5</v>
      </c>
    </row>
    <row r="142" spans="1:9" x14ac:dyDescent="0.35">
      <c r="A142" s="2">
        <v>1403</v>
      </c>
      <c r="B142" s="2">
        <v>798737</v>
      </c>
      <c r="C142" s="2">
        <v>155</v>
      </c>
      <c r="D142" s="2">
        <v>7</v>
      </c>
      <c r="E142" s="2">
        <v>3</v>
      </c>
      <c r="F142" s="2">
        <v>0.7</v>
      </c>
      <c r="G142" s="2">
        <v>2</v>
      </c>
      <c r="H142" s="2">
        <v>1</v>
      </c>
      <c r="I142" s="2">
        <v>4</v>
      </c>
    </row>
    <row r="143" spans="1:9" x14ac:dyDescent="0.35">
      <c r="A143" s="2">
        <v>1594</v>
      </c>
      <c r="B143" s="2">
        <v>410149</v>
      </c>
      <c r="C143" s="2">
        <v>108</v>
      </c>
      <c r="D143" s="2">
        <v>5</v>
      </c>
      <c r="E143" s="2">
        <v>2</v>
      </c>
      <c r="F143" s="2">
        <v>0.61</v>
      </c>
      <c r="G143" s="2">
        <v>2</v>
      </c>
      <c r="H143" s="2">
        <v>1</v>
      </c>
      <c r="I143" s="2">
        <v>3</v>
      </c>
    </row>
    <row r="144" spans="1:9" x14ac:dyDescent="0.35">
      <c r="A144" s="2">
        <v>526</v>
      </c>
      <c r="B144" s="2">
        <v>533519</v>
      </c>
      <c r="C144" s="2">
        <v>134</v>
      </c>
      <c r="D144" s="2">
        <v>6</v>
      </c>
      <c r="E144" s="2">
        <v>2</v>
      </c>
      <c r="F144" s="2">
        <v>0.66</v>
      </c>
      <c r="G144" s="2">
        <v>2</v>
      </c>
      <c r="H144" s="2">
        <v>1</v>
      </c>
      <c r="I144" s="2">
        <v>4</v>
      </c>
    </row>
    <row r="145" spans="1:9" x14ac:dyDescent="0.35">
      <c r="A145" s="2">
        <v>1083</v>
      </c>
      <c r="B145" s="2">
        <v>398219</v>
      </c>
      <c r="C145" s="2">
        <v>104</v>
      </c>
      <c r="D145" s="2">
        <v>5</v>
      </c>
      <c r="E145" s="2">
        <v>1</v>
      </c>
      <c r="F145" s="2">
        <v>0.57999999999999996</v>
      </c>
      <c r="G145" s="2">
        <v>3</v>
      </c>
      <c r="H145" s="2">
        <v>1</v>
      </c>
      <c r="I145" s="2">
        <v>4</v>
      </c>
    </row>
    <row r="146" spans="1:9" x14ac:dyDescent="0.35">
      <c r="A146" s="2">
        <v>648</v>
      </c>
      <c r="B146" s="2">
        <v>637631</v>
      </c>
      <c r="C146" s="2">
        <v>141</v>
      </c>
      <c r="D146" s="2">
        <v>7</v>
      </c>
      <c r="E146" s="2">
        <v>2</v>
      </c>
      <c r="F146" s="2">
        <v>0.66</v>
      </c>
      <c r="G146" s="2">
        <v>2</v>
      </c>
      <c r="H146" s="2">
        <v>1</v>
      </c>
      <c r="I146" s="2">
        <v>4</v>
      </c>
    </row>
    <row r="147" spans="1:9" x14ac:dyDescent="0.35">
      <c r="A147" s="2">
        <v>1379</v>
      </c>
      <c r="B147" s="2">
        <v>657858</v>
      </c>
      <c r="C147" s="2">
        <v>142</v>
      </c>
      <c r="D147" s="2">
        <v>7</v>
      </c>
      <c r="E147" s="2">
        <v>2</v>
      </c>
      <c r="F147" s="2">
        <v>0.7</v>
      </c>
      <c r="G147" s="2">
        <v>1</v>
      </c>
      <c r="H147" s="2">
        <v>1</v>
      </c>
      <c r="I147" s="2">
        <v>2</v>
      </c>
    </row>
    <row r="148" spans="1:9" x14ac:dyDescent="0.35">
      <c r="A148" s="2">
        <v>652</v>
      </c>
      <c r="B148" s="2">
        <v>512962</v>
      </c>
      <c r="C148" s="2">
        <v>140</v>
      </c>
      <c r="D148" s="2">
        <v>7</v>
      </c>
      <c r="E148" s="2">
        <v>2</v>
      </c>
      <c r="F148" s="2">
        <v>0.67</v>
      </c>
      <c r="G148" s="2">
        <v>2</v>
      </c>
      <c r="H148" s="2">
        <v>1</v>
      </c>
      <c r="I148" s="2">
        <v>4</v>
      </c>
    </row>
    <row r="149" spans="1:9" x14ac:dyDescent="0.35">
      <c r="A149" s="2">
        <v>525</v>
      </c>
      <c r="B149" s="2">
        <v>656744</v>
      </c>
      <c r="C149" s="2">
        <v>138</v>
      </c>
      <c r="D149" s="2">
        <v>7</v>
      </c>
      <c r="E149" s="2">
        <v>2</v>
      </c>
      <c r="F149" s="2">
        <v>0.69</v>
      </c>
      <c r="G149" s="2">
        <v>2</v>
      </c>
      <c r="H149" s="2">
        <v>1</v>
      </c>
      <c r="I149" s="2">
        <v>5</v>
      </c>
    </row>
    <row r="150" spans="1:9" x14ac:dyDescent="0.35">
      <c r="A150" s="2">
        <v>1350</v>
      </c>
      <c r="B150" s="2">
        <v>660612</v>
      </c>
      <c r="C150" s="2">
        <v>145</v>
      </c>
      <c r="D150" s="2">
        <v>7</v>
      </c>
      <c r="E150" s="2">
        <v>2</v>
      </c>
      <c r="F150" s="2">
        <v>0.68</v>
      </c>
      <c r="G150" s="2">
        <v>1</v>
      </c>
      <c r="H150" s="2">
        <v>1</v>
      </c>
      <c r="I150" s="2">
        <v>4</v>
      </c>
    </row>
    <row r="151" spans="1:9" x14ac:dyDescent="0.35">
      <c r="A151" s="2">
        <v>430</v>
      </c>
      <c r="B151" s="2">
        <v>570207</v>
      </c>
      <c r="C151" s="2">
        <v>127</v>
      </c>
      <c r="D151" s="2">
        <v>6</v>
      </c>
      <c r="E151" s="2">
        <v>2</v>
      </c>
      <c r="F151" s="2">
        <v>0.65</v>
      </c>
      <c r="G151" s="2">
        <v>2</v>
      </c>
      <c r="H151" s="2">
        <v>2</v>
      </c>
      <c r="I151" s="2">
        <v>4</v>
      </c>
    </row>
    <row r="152" spans="1:9" x14ac:dyDescent="0.35">
      <c r="A152" s="2">
        <v>551</v>
      </c>
      <c r="B152" s="2">
        <v>732357</v>
      </c>
      <c r="C152" s="2">
        <v>134</v>
      </c>
      <c r="D152" s="2">
        <v>6</v>
      </c>
      <c r="E152" s="2">
        <v>2</v>
      </c>
      <c r="F152" s="2">
        <v>0.65</v>
      </c>
      <c r="G152" s="2">
        <v>1</v>
      </c>
      <c r="H152" s="2">
        <v>2</v>
      </c>
      <c r="I152" s="2">
        <v>4</v>
      </c>
    </row>
    <row r="153" spans="1:9" x14ac:dyDescent="0.35">
      <c r="A153" s="2">
        <v>159</v>
      </c>
      <c r="B153" s="2">
        <v>581235</v>
      </c>
      <c r="C153" s="2">
        <v>114</v>
      </c>
      <c r="D153" s="2">
        <v>6</v>
      </c>
      <c r="E153" s="2">
        <v>1</v>
      </c>
      <c r="F153" s="2">
        <v>0.6</v>
      </c>
      <c r="G153" s="2">
        <v>2</v>
      </c>
      <c r="H153" s="2">
        <v>2</v>
      </c>
      <c r="I153" s="2">
        <v>4</v>
      </c>
    </row>
    <row r="154" spans="1:9" x14ac:dyDescent="0.35">
      <c r="A154" s="2">
        <v>770</v>
      </c>
      <c r="B154" s="2">
        <v>498191</v>
      </c>
      <c r="C154" s="2">
        <v>128</v>
      </c>
      <c r="D154" s="2">
        <v>7</v>
      </c>
      <c r="E154" s="2">
        <v>1</v>
      </c>
      <c r="F154" s="2">
        <v>0.64</v>
      </c>
      <c r="G154" s="2">
        <v>1</v>
      </c>
      <c r="H154" s="2">
        <v>2</v>
      </c>
      <c r="I154" s="2">
        <v>3</v>
      </c>
    </row>
    <row r="155" spans="1:9" x14ac:dyDescent="0.35">
      <c r="A155" s="2">
        <v>1184</v>
      </c>
      <c r="B155" s="2">
        <v>343376</v>
      </c>
      <c r="C155" s="2">
        <v>103</v>
      </c>
      <c r="D155" s="2">
        <v>5</v>
      </c>
      <c r="E155" s="2">
        <v>2</v>
      </c>
      <c r="F155" s="2">
        <v>0.6</v>
      </c>
      <c r="G155" s="2">
        <v>3</v>
      </c>
      <c r="H155" s="2">
        <v>2</v>
      </c>
      <c r="I155" s="2">
        <v>4</v>
      </c>
    </row>
    <row r="156" spans="1:9" x14ac:dyDescent="0.35">
      <c r="A156" s="2">
        <v>1753</v>
      </c>
      <c r="B156" s="2">
        <v>711590</v>
      </c>
      <c r="C156" s="2">
        <v>155</v>
      </c>
      <c r="D156" s="2">
        <v>8</v>
      </c>
      <c r="E156" s="2">
        <v>2</v>
      </c>
      <c r="F156" s="2">
        <v>0.7</v>
      </c>
      <c r="G156" s="2">
        <v>1</v>
      </c>
      <c r="H156" s="2">
        <v>2</v>
      </c>
      <c r="I156" s="2">
        <v>3</v>
      </c>
    </row>
    <row r="157" spans="1:9" x14ac:dyDescent="0.35">
      <c r="A157" s="2">
        <v>523</v>
      </c>
      <c r="B157" s="2">
        <v>497037</v>
      </c>
      <c r="C157" s="2">
        <v>124</v>
      </c>
      <c r="D157" s="2">
        <v>6</v>
      </c>
      <c r="E157" s="2">
        <v>2</v>
      </c>
      <c r="F157" s="2">
        <v>0.61</v>
      </c>
      <c r="G157" s="2">
        <v>2</v>
      </c>
      <c r="H157" s="2">
        <v>2</v>
      </c>
      <c r="I157" s="2">
        <v>4</v>
      </c>
    </row>
    <row r="158" spans="1:9" x14ac:dyDescent="0.35">
      <c r="A158" s="2">
        <v>1569</v>
      </c>
      <c r="B158" s="2">
        <v>576634</v>
      </c>
      <c r="C158" s="2">
        <v>145</v>
      </c>
      <c r="D158" s="2">
        <v>7</v>
      </c>
      <c r="E158" s="2">
        <v>2</v>
      </c>
      <c r="F158" s="2">
        <v>0.69</v>
      </c>
      <c r="G158" s="2">
        <v>1</v>
      </c>
      <c r="H158" s="2">
        <v>2</v>
      </c>
      <c r="I158" s="2">
        <v>4</v>
      </c>
    </row>
    <row r="159" spans="1:9" x14ac:dyDescent="0.35">
      <c r="A159" s="2">
        <v>614</v>
      </c>
      <c r="B159" s="2">
        <v>540142</v>
      </c>
      <c r="C159" s="2">
        <v>135</v>
      </c>
      <c r="D159" s="2">
        <v>6</v>
      </c>
      <c r="E159" s="2">
        <v>2</v>
      </c>
      <c r="F159" s="2">
        <v>0.63</v>
      </c>
      <c r="G159" s="2">
        <v>2</v>
      </c>
      <c r="H159" s="2">
        <v>2</v>
      </c>
      <c r="I159" s="2">
        <v>4</v>
      </c>
    </row>
    <row r="160" spans="1:9" x14ac:dyDescent="0.35">
      <c r="A160" s="2">
        <v>772</v>
      </c>
      <c r="B160" s="2">
        <v>286948</v>
      </c>
      <c r="C160" s="2">
        <v>94</v>
      </c>
      <c r="D160" s="2">
        <v>4</v>
      </c>
      <c r="E160" s="2">
        <v>2</v>
      </c>
      <c r="F160" s="2">
        <v>0.57999999999999996</v>
      </c>
      <c r="G160" s="2">
        <v>3</v>
      </c>
      <c r="H160" s="2">
        <v>2</v>
      </c>
      <c r="I160" s="2">
        <v>3</v>
      </c>
    </row>
    <row r="161" spans="1:9" x14ac:dyDescent="0.35">
      <c r="A161" s="2">
        <v>1598</v>
      </c>
      <c r="B161" s="2">
        <v>599771</v>
      </c>
      <c r="C161" s="2">
        <v>116</v>
      </c>
      <c r="D161" s="2">
        <v>6</v>
      </c>
      <c r="E161" s="2">
        <v>2</v>
      </c>
      <c r="F161" s="2">
        <v>0.57999999999999996</v>
      </c>
      <c r="G161" s="2">
        <v>2</v>
      </c>
      <c r="H161" s="2">
        <v>2</v>
      </c>
      <c r="I161" s="2">
        <v>4</v>
      </c>
    </row>
    <row r="162" spans="1:9" x14ac:dyDescent="0.35">
      <c r="A162" s="2">
        <v>556</v>
      </c>
      <c r="B162" s="2">
        <v>549807</v>
      </c>
      <c r="C162" s="2">
        <v>143</v>
      </c>
      <c r="D162" s="2">
        <v>7</v>
      </c>
      <c r="E162" s="2">
        <v>2</v>
      </c>
      <c r="F162" s="2">
        <v>0.69</v>
      </c>
      <c r="G162" s="2">
        <v>1</v>
      </c>
      <c r="H162" s="2">
        <v>2</v>
      </c>
      <c r="I162" s="2">
        <v>4</v>
      </c>
    </row>
    <row r="163" spans="1:9" x14ac:dyDescent="0.35">
      <c r="A163" s="2">
        <v>1550</v>
      </c>
      <c r="B163" s="2">
        <v>546281</v>
      </c>
      <c r="C163" s="2">
        <v>154</v>
      </c>
      <c r="D163" s="2">
        <v>7</v>
      </c>
      <c r="E163" s="2">
        <v>2</v>
      </c>
      <c r="F163" s="2">
        <v>0.71</v>
      </c>
      <c r="G163" s="2">
        <v>1</v>
      </c>
      <c r="H163" s="2">
        <v>2</v>
      </c>
      <c r="I163" s="2">
        <v>2</v>
      </c>
    </row>
    <row r="164" spans="1:9" x14ac:dyDescent="0.35">
      <c r="A164" s="2">
        <v>744</v>
      </c>
      <c r="B164" s="2">
        <v>659632</v>
      </c>
      <c r="C164" s="2">
        <v>150</v>
      </c>
      <c r="D164" s="2">
        <v>7</v>
      </c>
      <c r="E164" s="2">
        <v>2</v>
      </c>
      <c r="F164" s="2">
        <v>0.71</v>
      </c>
      <c r="G164" s="2">
        <v>1</v>
      </c>
      <c r="H164" s="2">
        <v>2</v>
      </c>
      <c r="I164" s="2">
        <v>1</v>
      </c>
    </row>
    <row r="165" spans="1:9" x14ac:dyDescent="0.35">
      <c r="A165" s="2">
        <v>1455</v>
      </c>
      <c r="B165" s="2">
        <v>711072</v>
      </c>
      <c r="C165" s="2">
        <v>145</v>
      </c>
      <c r="D165" s="2">
        <v>7</v>
      </c>
      <c r="E165" s="2">
        <v>2</v>
      </c>
      <c r="F165" s="2">
        <v>0.67</v>
      </c>
      <c r="G165" s="2">
        <v>1</v>
      </c>
      <c r="H165" s="2">
        <v>2</v>
      </c>
      <c r="I165" s="2">
        <v>4</v>
      </c>
    </row>
    <row r="166" spans="1:9" x14ac:dyDescent="0.35">
      <c r="A166" s="2">
        <v>1542</v>
      </c>
      <c r="B166" s="2">
        <v>445676</v>
      </c>
      <c r="C166" s="2">
        <v>124</v>
      </c>
      <c r="D166" s="2">
        <v>7</v>
      </c>
      <c r="E166" s="2">
        <v>2</v>
      </c>
      <c r="F166" s="2">
        <v>0.64</v>
      </c>
      <c r="G166" s="2">
        <v>1</v>
      </c>
      <c r="H166" s="2">
        <v>2</v>
      </c>
      <c r="I166" s="2">
        <v>1</v>
      </c>
    </row>
    <row r="167" spans="1:9" x14ac:dyDescent="0.35">
      <c r="A167" s="2">
        <v>147</v>
      </c>
      <c r="B167" s="2">
        <v>376359</v>
      </c>
      <c r="C167" s="2">
        <v>121</v>
      </c>
      <c r="D167" s="2">
        <v>6</v>
      </c>
      <c r="E167" s="2">
        <v>1</v>
      </c>
      <c r="F167" s="2">
        <v>0.63</v>
      </c>
      <c r="G167" s="2">
        <v>2</v>
      </c>
      <c r="H167" s="2">
        <v>2</v>
      </c>
      <c r="I167" s="2">
        <v>4</v>
      </c>
    </row>
    <row r="168" spans="1:9" x14ac:dyDescent="0.35">
      <c r="A168" s="2">
        <v>1584</v>
      </c>
      <c r="B168" s="2">
        <v>401574</v>
      </c>
      <c r="C168" s="2">
        <v>117</v>
      </c>
      <c r="D168" s="2">
        <v>6</v>
      </c>
      <c r="E168" s="2">
        <v>2</v>
      </c>
      <c r="F168" s="2">
        <v>0.61</v>
      </c>
      <c r="G168" s="2">
        <v>2</v>
      </c>
      <c r="H168" s="2">
        <v>2</v>
      </c>
      <c r="I168" s="2">
        <v>4</v>
      </c>
    </row>
    <row r="169" spans="1:9" x14ac:dyDescent="0.35">
      <c r="A169" s="2">
        <v>1906</v>
      </c>
      <c r="B169" s="2">
        <v>277186</v>
      </c>
      <c r="C169" s="2">
        <v>89</v>
      </c>
      <c r="D169" s="2">
        <v>5</v>
      </c>
      <c r="E169" s="2">
        <v>1</v>
      </c>
      <c r="F169" s="2">
        <v>0.59</v>
      </c>
      <c r="G169" s="2">
        <v>3</v>
      </c>
      <c r="H169" s="2">
        <v>2</v>
      </c>
      <c r="I169" s="2">
        <v>4</v>
      </c>
    </row>
    <row r="170" spans="1:9" x14ac:dyDescent="0.35">
      <c r="A170" s="2">
        <v>90</v>
      </c>
      <c r="B170" s="2">
        <v>684170</v>
      </c>
      <c r="C170" s="2">
        <v>146</v>
      </c>
      <c r="D170" s="2">
        <v>8</v>
      </c>
      <c r="E170" s="2">
        <v>2</v>
      </c>
      <c r="F170" s="2">
        <v>0.71</v>
      </c>
      <c r="G170" s="2">
        <v>1</v>
      </c>
      <c r="H170" s="2">
        <v>2</v>
      </c>
      <c r="I170" s="2">
        <v>2</v>
      </c>
    </row>
    <row r="171" spans="1:9" x14ac:dyDescent="0.35">
      <c r="A171" s="2">
        <v>967</v>
      </c>
      <c r="B171" s="2">
        <v>645676</v>
      </c>
      <c r="C171" s="2">
        <v>153</v>
      </c>
      <c r="D171" s="2">
        <v>8</v>
      </c>
      <c r="E171" s="2">
        <v>3</v>
      </c>
      <c r="F171" s="2">
        <v>0.74</v>
      </c>
      <c r="G171" s="2">
        <v>1</v>
      </c>
      <c r="H171" s="2">
        <v>2</v>
      </c>
      <c r="I171" s="2">
        <v>5</v>
      </c>
    </row>
    <row r="172" spans="1:9" x14ac:dyDescent="0.35">
      <c r="A172" s="2">
        <v>1344</v>
      </c>
      <c r="B172" s="2">
        <v>655556</v>
      </c>
      <c r="C172" s="2">
        <v>155</v>
      </c>
      <c r="D172" s="2">
        <v>8</v>
      </c>
      <c r="E172" s="2">
        <v>2</v>
      </c>
      <c r="F172" s="2">
        <v>0.71</v>
      </c>
      <c r="G172" s="2">
        <v>1</v>
      </c>
      <c r="H172" s="2">
        <v>2</v>
      </c>
      <c r="I172" s="2">
        <v>4</v>
      </c>
    </row>
    <row r="173" spans="1:9" x14ac:dyDescent="0.35">
      <c r="A173" s="2">
        <v>1038</v>
      </c>
      <c r="B173" s="2">
        <v>668823</v>
      </c>
      <c r="C173" s="2">
        <v>146</v>
      </c>
      <c r="D173" s="2">
        <v>8</v>
      </c>
      <c r="E173" s="2">
        <v>2</v>
      </c>
      <c r="F173" s="2">
        <v>0.68</v>
      </c>
      <c r="G173" s="2">
        <v>2</v>
      </c>
      <c r="H173" s="2">
        <v>2</v>
      </c>
      <c r="I173" s="2">
        <v>4</v>
      </c>
    </row>
    <row r="174" spans="1:9" x14ac:dyDescent="0.35">
      <c r="A174" s="2">
        <v>1002</v>
      </c>
      <c r="B174" s="2">
        <v>703221</v>
      </c>
      <c r="C174" s="2">
        <v>154</v>
      </c>
      <c r="D174" s="2">
        <v>8</v>
      </c>
      <c r="E174" s="2">
        <v>2</v>
      </c>
      <c r="F174" s="2">
        <v>0.7</v>
      </c>
      <c r="G174" s="2">
        <v>1</v>
      </c>
      <c r="H174" s="2">
        <v>2</v>
      </c>
      <c r="I174" s="2">
        <v>4</v>
      </c>
    </row>
    <row r="175" spans="1:9" x14ac:dyDescent="0.35">
      <c r="A175" s="2">
        <v>1468</v>
      </c>
      <c r="B175" s="2">
        <v>561165</v>
      </c>
      <c r="C175" s="2">
        <v>125</v>
      </c>
      <c r="D175" s="2">
        <v>6</v>
      </c>
      <c r="E175" s="2">
        <v>1</v>
      </c>
      <c r="F175" s="2">
        <v>0.67</v>
      </c>
      <c r="G175" s="2">
        <v>1</v>
      </c>
      <c r="H175" s="2">
        <v>2</v>
      </c>
      <c r="I175" s="2">
        <v>3</v>
      </c>
    </row>
    <row r="176" spans="1:9" x14ac:dyDescent="0.35">
      <c r="A176" s="2">
        <v>1878</v>
      </c>
      <c r="B176" s="2">
        <v>755381</v>
      </c>
      <c r="C176" s="2">
        <v>140</v>
      </c>
      <c r="D176" s="2">
        <v>7</v>
      </c>
      <c r="E176" s="2">
        <v>2</v>
      </c>
      <c r="F176" s="2">
        <v>0.7</v>
      </c>
      <c r="G176" s="2">
        <v>1</v>
      </c>
      <c r="H176" s="2">
        <v>2</v>
      </c>
      <c r="I176" s="2">
        <v>5</v>
      </c>
    </row>
    <row r="177" spans="1:9" x14ac:dyDescent="0.35">
      <c r="A177" s="2">
        <v>266</v>
      </c>
      <c r="B177" s="2">
        <v>447549</v>
      </c>
      <c r="C177" s="2">
        <v>111</v>
      </c>
      <c r="D177" s="2">
        <v>5</v>
      </c>
      <c r="E177" s="2">
        <v>2</v>
      </c>
      <c r="F177" s="2">
        <v>0.56000000000000005</v>
      </c>
      <c r="G177" s="2">
        <v>2</v>
      </c>
      <c r="H177" s="2">
        <v>2</v>
      </c>
      <c r="I177" s="2">
        <v>3</v>
      </c>
    </row>
    <row r="178" spans="1:9" x14ac:dyDescent="0.35">
      <c r="A178" s="2">
        <v>1615</v>
      </c>
      <c r="B178" s="2">
        <v>538420</v>
      </c>
      <c r="C178" s="2">
        <v>137</v>
      </c>
      <c r="D178" s="2">
        <v>7</v>
      </c>
      <c r="E178" s="2">
        <v>2</v>
      </c>
      <c r="F178" s="2">
        <v>0.67</v>
      </c>
      <c r="G178" s="2">
        <v>1</v>
      </c>
      <c r="H178" s="2">
        <v>2</v>
      </c>
      <c r="I178" s="2">
        <v>4</v>
      </c>
    </row>
    <row r="179" spans="1:9" x14ac:dyDescent="0.35">
      <c r="A179" s="2">
        <v>1005</v>
      </c>
      <c r="B179" s="2">
        <v>455920</v>
      </c>
      <c r="C179" s="2">
        <v>126</v>
      </c>
      <c r="D179" s="2">
        <v>6</v>
      </c>
      <c r="E179" s="2">
        <v>1</v>
      </c>
      <c r="F179" s="2">
        <v>0.63</v>
      </c>
      <c r="G179" s="2">
        <v>1</v>
      </c>
      <c r="H179" s="2">
        <v>2</v>
      </c>
      <c r="I179" s="2">
        <v>5</v>
      </c>
    </row>
    <row r="180" spans="1:9" x14ac:dyDescent="0.35">
      <c r="A180" s="2">
        <v>514</v>
      </c>
      <c r="B180" s="2">
        <v>676357</v>
      </c>
      <c r="C180" s="2">
        <v>143</v>
      </c>
      <c r="D180" s="2">
        <v>7</v>
      </c>
      <c r="E180" s="2">
        <v>2</v>
      </c>
      <c r="F180" s="2">
        <v>0.68</v>
      </c>
      <c r="G180" s="2">
        <v>1</v>
      </c>
      <c r="H180" s="2">
        <v>2</v>
      </c>
      <c r="I180" s="2">
        <v>2</v>
      </c>
    </row>
    <row r="181" spans="1:9" x14ac:dyDescent="0.35">
      <c r="A181" s="2">
        <v>1647</v>
      </c>
      <c r="B181" s="2">
        <v>335292</v>
      </c>
      <c r="C181" s="2">
        <v>81</v>
      </c>
      <c r="D181" s="2">
        <v>4</v>
      </c>
      <c r="E181" s="2">
        <v>1</v>
      </c>
      <c r="F181" s="2">
        <v>0.56999999999999995</v>
      </c>
      <c r="G181" s="2">
        <v>3</v>
      </c>
      <c r="H181" s="2">
        <v>2</v>
      </c>
      <c r="I181" s="2">
        <v>4</v>
      </c>
    </row>
    <row r="182" spans="1:9" x14ac:dyDescent="0.35">
      <c r="A182" s="2">
        <v>1790</v>
      </c>
      <c r="B182" s="2">
        <v>429360</v>
      </c>
      <c r="C182" s="2">
        <v>105</v>
      </c>
      <c r="D182" s="2">
        <v>6</v>
      </c>
      <c r="E182" s="2">
        <v>1</v>
      </c>
      <c r="F182" s="2">
        <v>0.6</v>
      </c>
      <c r="G182" s="2">
        <v>3</v>
      </c>
      <c r="H182" s="2">
        <v>2</v>
      </c>
      <c r="I182" s="2">
        <v>4</v>
      </c>
    </row>
    <row r="183" spans="1:9" x14ac:dyDescent="0.35">
      <c r="A183" s="2">
        <v>1939</v>
      </c>
      <c r="B183" s="2">
        <v>433260</v>
      </c>
      <c r="C183" s="2">
        <v>132</v>
      </c>
      <c r="D183" s="2">
        <v>6</v>
      </c>
      <c r="E183" s="2">
        <v>2</v>
      </c>
      <c r="F183" s="2">
        <v>0.65</v>
      </c>
      <c r="G183" s="2">
        <v>2</v>
      </c>
      <c r="H183" s="2">
        <v>2</v>
      </c>
      <c r="I183" s="2">
        <v>3</v>
      </c>
    </row>
    <row r="184" spans="1:9" x14ac:dyDescent="0.35">
      <c r="A184" s="2">
        <v>438</v>
      </c>
      <c r="B184" s="2">
        <v>516434</v>
      </c>
      <c r="C184" s="2">
        <v>143</v>
      </c>
      <c r="D184" s="2">
        <v>7</v>
      </c>
      <c r="E184" s="2">
        <v>2</v>
      </c>
      <c r="F184" s="2">
        <v>0.68</v>
      </c>
      <c r="G184" s="2">
        <v>1</v>
      </c>
      <c r="H184" s="2">
        <v>2</v>
      </c>
      <c r="I184" s="2">
        <v>5</v>
      </c>
    </row>
    <row r="185" spans="1:9" x14ac:dyDescent="0.35">
      <c r="A185" s="2">
        <v>988</v>
      </c>
      <c r="B185" s="2">
        <v>597025</v>
      </c>
      <c r="C185" s="2">
        <v>143</v>
      </c>
      <c r="D185" s="2">
        <v>7</v>
      </c>
      <c r="E185" s="2">
        <v>2</v>
      </c>
      <c r="F185" s="2">
        <v>0.66</v>
      </c>
      <c r="G185" s="2">
        <v>1</v>
      </c>
      <c r="H185" s="2">
        <v>2</v>
      </c>
      <c r="I185" s="2">
        <v>4</v>
      </c>
    </row>
    <row r="186" spans="1:9" x14ac:dyDescent="0.35">
      <c r="A186" s="2">
        <v>1367</v>
      </c>
      <c r="B186" s="2">
        <v>679983</v>
      </c>
      <c r="C186" s="2">
        <v>134</v>
      </c>
      <c r="D186" s="2">
        <v>7</v>
      </c>
      <c r="E186" s="2">
        <v>2</v>
      </c>
      <c r="F186" s="2">
        <v>0.67</v>
      </c>
      <c r="G186" s="2">
        <v>1</v>
      </c>
      <c r="H186" s="2">
        <v>2</v>
      </c>
      <c r="I186" s="2">
        <v>5</v>
      </c>
    </row>
    <row r="187" spans="1:9" x14ac:dyDescent="0.35">
      <c r="A187" s="2">
        <v>131</v>
      </c>
      <c r="B187" s="2">
        <v>534772</v>
      </c>
      <c r="C187" s="2">
        <v>129</v>
      </c>
      <c r="D187" s="2">
        <v>6</v>
      </c>
      <c r="E187" s="2">
        <v>2</v>
      </c>
      <c r="F187" s="2">
        <v>0.66</v>
      </c>
      <c r="G187" s="2">
        <v>1</v>
      </c>
      <c r="H187" s="2">
        <v>2</v>
      </c>
      <c r="I187" s="2">
        <v>4</v>
      </c>
    </row>
    <row r="188" spans="1:9" x14ac:dyDescent="0.35">
      <c r="A188" s="2">
        <v>1967</v>
      </c>
      <c r="B188" s="2">
        <v>744154</v>
      </c>
      <c r="C188" s="2">
        <v>141</v>
      </c>
      <c r="D188" s="2">
        <v>7</v>
      </c>
      <c r="E188" s="2">
        <v>2</v>
      </c>
      <c r="F188" s="2">
        <v>0.69</v>
      </c>
      <c r="G188" s="2">
        <v>1</v>
      </c>
      <c r="H188" s="2">
        <v>2</v>
      </c>
      <c r="I188" s="2">
        <v>4</v>
      </c>
    </row>
    <row r="189" spans="1:9" x14ac:dyDescent="0.35">
      <c r="A189" s="2">
        <v>578</v>
      </c>
      <c r="B189" s="2">
        <v>681373</v>
      </c>
      <c r="C189" s="2">
        <v>141</v>
      </c>
      <c r="D189" s="2">
        <v>7</v>
      </c>
      <c r="E189" s="2">
        <v>2</v>
      </c>
      <c r="F189" s="2">
        <v>0.69</v>
      </c>
      <c r="G189" s="2">
        <v>1</v>
      </c>
      <c r="H189" s="2">
        <v>2</v>
      </c>
      <c r="I189" s="2">
        <v>4</v>
      </c>
    </row>
    <row r="190" spans="1:9" x14ac:dyDescent="0.35">
      <c r="A190" s="2">
        <v>188</v>
      </c>
      <c r="B190" s="2">
        <v>317656</v>
      </c>
      <c r="C190" s="2">
        <v>95</v>
      </c>
      <c r="D190" s="2">
        <v>4</v>
      </c>
      <c r="E190" s="2">
        <v>1</v>
      </c>
      <c r="F190" s="2">
        <v>0.52</v>
      </c>
      <c r="G190" s="2">
        <v>2</v>
      </c>
      <c r="H190" s="2">
        <v>2</v>
      </c>
      <c r="I190" s="2">
        <v>3</v>
      </c>
    </row>
    <row r="191" spans="1:9" x14ac:dyDescent="0.35">
      <c r="A191" s="2">
        <v>879</v>
      </c>
      <c r="B191" s="2">
        <v>544205</v>
      </c>
      <c r="C191" s="2">
        <v>121</v>
      </c>
      <c r="D191" s="2">
        <v>6</v>
      </c>
      <c r="E191" s="2">
        <v>2</v>
      </c>
      <c r="F191" s="2">
        <v>0.59</v>
      </c>
      <c r="G191" s="2">
        <v>2</v>
      </c>
      <c r="H191" s="2">
        <v>2</v>
      </c>
      <c r="I191" s="2">
        <v>5</v>
      </c>
    </row>
    <row r="192" spans="1:9" x14ac:dyDescent="0.35">
      <c r="A192" s="2">
        <v>706</v>
      </c>
      <c r="B192" s="2">
        <v>202215</v>
      </c>
      <c r="C192" s="2">
        <v>85</v>
      </c>
      <c r="D192" s="2">
        <v>5</v>
      </c>
      <c r="E192" s="2">
        <v>1</v>
      </c>
      <c r="F192" s="2">
        <v>0.56999999999999995</v>
      </c>
      <c r="G192" s="2">
        <v>3</v>
      </c>
      <c r="H192" s="2">
        <v>2</v>
      </c>
      <c r="I192" s="2">
        <v>5</v>
      </c>
    </row>
    <row r="193" spans="1:9" x14ac:dyDescent="0.35">
      <c r="A193" s="2">
        <v>125</v>
      </c>
      <c r="B193" s="2">
        <v>408244</v>
      </c>
      <c r="C193" s="2">
        <v>108</v>
      </c>
      <c r="D193" s="2">
        <v>6</v>
      </c>
      <c r="E193" s="2">
        <v>2</v>
      </c>
      <c r="F193" s="2">
        <v>0.6</v>
      </c>
      <c r="G193" s="2">
        <v>2</v>
      </c>
      <c r="H193" s="2">
        <v>2</v>
      </c>
      <c r="I193" s="2">
        <v>3</v>
      </c>
    </row>
    <row r="194" spans="1:9" x14ac:dyDescent="0.35">
      <c r="A194" s="2">
        <v>555</v>
      </c>
      <c r="B194" s="2">
        <v>718064</v>
      </c>
      <c r="C194" s="2">
        <v>137</v>
      </c>
      <c r="D194" s="2">
        <v>7</v>
      </c>
      <c r="E194" s="2">
        <v>2</v>
      </c>
      <c r="F194" s="2">
        <v>0.67</v>
      </c>
      <c r="G194" s="2">
        <v>1</v>
      </c>
      <c r="H194" s="2">
        <v>2</v>
      </c>
      <c r="I194" s="2">
        <v>3</v>
      </c>
    </row>
    <row r="195" spans="1:9" x14ac:dyDescent="0.35">
      <c r="A195" s="2">
        <v>832</v>
      </c>
      <c r="B195" s="2">
        <v>697330</v>
      </c>
      <c r="C195" s="2">
        <v>143</v>
      </c>
      <c r="D195" s="2">
        <v>8</v>
      </c>
      <c r="E195" s="2">
        <v>2</v>
      </c>
      <c r="F195" s="2">
        <v>0.68</v>
      </c>
      <c r="G195" s="2">
        <v>1</v>
      </c>
      <c r="H195" s="2">
        <v>2</v>
      </c>
      <c r="I195" s="2">
        <v>2</v>
      </c>
    </row>
    <row r="196" spans="1:9" x14ac:dyDescent="0.35">
      <c r="A196" s="2">
        <v>1626</v>
      </c>
      <c r="B196" s="2">
        <v>430178</v>
      </c>
      <c r="C196" s="2">
        <v>105</v>
      </c>
      <c r="D196" s="2">
        <v>5</v>
      </c>
      <c r="E196" s="2">
        <v>2</v>
      </c>
      <c r="F196" s="2">
        <v>0.56999999999999995</v>
      </c>
      <c r="G196" s="2">
        <v>2</v>
      </c>
      <c r="H196" s="2">
        <v>2</v>
      </c>
      <c r="I196" s="2">
        <v>4</v>
      </c>
    </row>
    <row r="197" spans="1:9" x14ac:dyDescent="0.35">
      <c r="A197" s="2">
        <v>1979</v>
      </c>
      <c r="B197" s="2">
        <v>577428</v>
      </c>
      <c r="C197" s="2">
        <v>136</v>
      </c>
      <c r="D197" s="2">
        <v>7</v>
      </c>
      <c r="E197" s="2">
        <v>2</v>
      </c>
      <c r="F197" s="2">
        <v>0.68</v>
      </c>
      <c r="G197" s="2">
        <v>1</v>
      </c>
      <c r="H197" s="2">
        <v>2</v>
      </c>
      <c r="I197" s="2">
        <v>5</v>
      </c>
    </row>
    <row r="198" spans="1:9" x14ac:dyDescent="0.35">
      <c r="A198" s="2">
        <v>464</v>
      </c>
      <c r="B198" s="2">
        <v>724329</v>
      </c>
      <c r="C198" s="2">
        <v>164</v>
      </c>
      <c r="D198" s="2">
        <v>8</v>
      </c>
      <c r="E198" s="2">
        <v>2</v>
      </c>
      <c r="F198" s="2">
        <v>0.74</v>
      </c>
      <c r="G198" s="2">
        <v>1</v>
      </c>
      <c r="H198" s="2">
        <v>2</v>
      </c>
      <c r="I198" s="2">
        <v>4</v>
      </c>
    </row>
    <row r="199" spans="1:9" x14ac:dyDescent="0.35">
      <c r="A199" s="2">
        <v>805</v>
      </c>
      <c r="B199" s="2">
        <v>725327</v>
      </c>
      <c r="C199" s="2">
        <v>138</v>
      </c>
      <c r="D199" s="2">
        <v>7</v>
      </c>
      <c r="E199" s="2">
        <v>2</v>
      </c>
      <c r="F199" s="2">
        <v>0.65</v>
      </c>
      <c r="G199" s="2">
        <v>1</v>
      </c>
      <c r="H199" s="2">
        <v>2</v>
      </c>
      <c r="I199" s="2">
        <v>2</v>
      </c>
    </row>
    <row r="200" spans="1:9" x14ac:dyDescent="0.35">
      <c r="A200" s="2">
        <v>1533</v>
      </c>
      <c r="B200" s="2">
        <v>575203</v>
      </c>
      <c r="C200" s="2">
        <v>121</v>
      </c>
      <c r="D200" s="2">
        <v>6</v>
      </c>
      <c r="E200" s="2">
        <v>1</v>
      </c>
      <c r="F200" s="2">
        <v>0.61</v>
      </c>
      <c r="G200" s="2">
        <v>2</v>
      </c>
      <c r="H200" s="2">
        <v>2</v>
      </c>
      <c r="I200" s="2">
        <v>3</v>
      </c>
    </row>
    <row r="201" spans="1:9" x14ac:dyDescent="0.35">
      <c r="A201" s="2">
        <v>798</v>
      </c>
      <c r="B201" s="2">
        <v>668829</v>
      </c>
      <c r="C201" s="2">
        <v>128</v>
      </c>
      <c r="D201" s="2">
        <v>6</v>
      </c>
      <c r="E201" s="2">
        <v>2</v>
      </c>
      <c r="F201" s="2">
        <v>0.65</v>
      </c>
      <c r="G201" s="2">
        <v>2</v>
      </c>
      <c r="H201" s="2">
        <v>2</v>
      </c>
      <c r="I201" s="2">
        <v>2</v>
      </c>
    </row>
    <row r="202" spans="1:9" x14ac:dyDescent="0.35">
      <c r="A202" s="2">
        <v>1166</v>
      </c>
      <c r="B202" s="2">
        <v>497186</v>
      </c>
      <c r="C202" s="2">
        <v>125</v>
      </c>
      <c r="D202" s="2">
        <v>7</v>
      </c>
      <c r="E202" s="2">
        <v>1</v>
      </c>
      <c r="F202" s="2">
        <v>0.6</v>
      </c>
      <c r="G202" s="2">
        <v>2</v>
      </c>
      <c r="H202" s="2">
        <v>2</v>
      </c>
      <c r="I202" s="2">
        <v>3</v>
      </c>
    </row>
    <row r="203" spans="1:9" x14ac:dyDescent="0.35">
      <c r="A203" s="2">
        <v>1073</v>
      </c>
      <c r="B203" s="2">
        <v>665812</v>
      </c>
      <c r="C203" s="2">
        <v>147</v>
      </c>
      <c r="D203" s="2">
        <v>7</v>
      </c>
      <c r="E203" s="2">
        <v>2</v>
      </c>
      <c r="F203" s="2">
        <v>0.71</v>
      </c>
      <c r="G203" s="2">
        <v>1</v>
      </c>
      <c r="H203" s="2">
        <v>2</v>
      </c>
      <c r="I203" s="2">
        <v>3</v>
      </c>
    </row>
    <row r="204" spans="1:9" x14ac:dyDescent="0.35">
      <c r="A204" s="2">
        <v>1070</v>
      </c>
      <c r="B204" s="2">
        <v>527755</v>
      </c>
      <c r="C204" s="2">
        <v>136</v>
      </c>
      <c r="D204" s="2">
        <v>7</v>
      </c>
      <c r="E204" s="2">
        <v>1</v>
      </c>
      <c r="F204" s="2">
        <v>0.67</v>
      </c>
      <c r="G204" s="2">
        <v>1</v>
      </c>
      <c r="H204" s="2">
        <v>2</v>
      </c>
      <c r="I204" s="2">
        <v>3</v>
      </c>
    </row>
    <row r="205" spans="1:9" x14ac:dyDescent="0.35">
      <c r="A205" s="2">
        <v>1540</v>
      </c>
      <c r="B205" s="2">
        <v>699379</v>
      </c>
      <c r="C205" s="2">
        <v>142</v>
      </c>
      <c r="D205" s="2">
        <v>7</v>
      </c>
      <c r="E205" s="2">
        <v>2</v>
      </c>
      <c r="F205" s="2">
        <v>0.66</v>
      </c>
      <c r="G205" s="2">
        <v>1</v>
      </c>
      <c r="H205" s="2">
        <v>2</v>
      </c>
      <c r="I205" s="2">
        <v>4</v>
      </c>
    </row>
    <row r="206" spans="1:9" x14ac:dyDescent="0.35">
      <c r="A206" s="2">
        <v>474</v>
      </c>
      <c r="B206" s="2">
        <v>403519</v>
      </c>
      <c r="C206" s="2">
        <v>94</v>
      </c>
      <c r="D206" s="2">
        <v>4</v>
      </c>
      <c r="E206" s="2">
        <v>1</v>
      </c>
      <c r="F206" s="2">
        <v>0.59</v>
      </c>
      <c r="G206" s="2">
        <v>3</v>
      </c>
      <c r="H206" s="2">
        <v>2</v>
      </c>
      <c r="I206" s="2">
        <v>5</v>
      </c>
    </row>
    <row r="207" spans="1:9" x14ac:dyDescent="0.35">
      <c r="A207" s="2">
        <v>1679</v>
      </c>
      <c r="B207" s="2">
        <v>612678</v>
      </c>
      <c r="C207" s="2">
        <v>130</v>
      </c>
      <c r="D207" s="2">
        <v>6</v>
      </c>
      <c r="E207" s="2">
        <v>2</v>
      </c>
      <c r="F207" s="2">
        <v>0.67</v>
      </c>
      <c r="G207" s="2">
        <v>2</v>
      </c>
      <c r="H207" s="2">
        <v>2</v>
      </c>
      <c r="I207" s="2">
        <v>5</v>
      </c>
    </row>
    <row r="208" spans="1:9" x14ac:dyDescent="0.35">
      <c r="A208" s="2">
        <v>1054</v>
      </c>
      <c r="B208" s="2">
        <v>608404</v>
      </c>
      <c r="C208" s="2">
        <v>124</v>
      </c>
      <c r="D208" s="2">
        <v>6</v>
      </c>
      <c r="E208" s="2">
        <v>1</v>
      </c>
      <c r="F208" s="2">
        <v>0.66</v>
      </c>
      <c r="G208" s="2">
        <v>1</v>
      </c>
      <c r="H208" s="2">
        <v>2</v>
      </c>
      <c r="I208" s="2">
        <v>5</v>
      </c>
    </row>
    <row r="209" spans="1:9" x14ac:dyDescent="0.35">
      <c r="A209" s="2">
        <v>548</v>
      </c>
      <c r="B209" s="2">
        <v>364412</v>
      </c>
      <c r="C209" s="2">
        <v>96</v>
      </c>
      <c r="D209" s="2">
        <v>5</v>
      </c>
      <c r="E209" s="2">
        <v>2</v>
      </c>
      <c r="F209" s="2">
        <v>0.62</v>
      </c>
      <c r="G209" s="2">
        <v>3</v>
      </c>
      <c r="H209" s="2">
        <v>2</v>
      </c>
      <c r="I209" s="2">
        <v>5</v>
      </c>
    </row>
    <row r="210" spans="1:9" x14ac:dyDescent="0.35">
      <c r="A210" s="2">
        <v>219</v>
      </c>
      <c r="B210" s="2">
        <v>514828</v>
      </c>
      <c r="C210" s="2">
        <v>131</v>
      </c>
      <c r="D210" s="2">
        <v>6</v>
      </c>
      <c r="E210" s="2">
        <v>2</v>
      </c>
      <c r="F210" s="2">
        <v>0.68</v>
      </c>
      <c r="G210" s="2">
        <v>1</v>
      </c>
      <c r="H210" s="2">
        <v>2</v>
      </c>
      <c r="I210" s="2">
        <v>4</v>
      </c>
    </row>
    <row r="211" spans="1:9" x14ac:dyDescent="0.35">
      <c r="A211" s="2">
        <v>1781</v>
      </c>
      <c r="B211" s="2">
        <v>506293</v>
      </c>
      <c r="C211" s="2">
        <v>107</v>
      </c>
      <c r="D211" s="2">
        <v>5</v>
      </c>
      <c r="E211" s="2">
        <v>1</v>
      </c>
      <c r="F211" s="2">
        <v>0.6</v>
      </c>
      <c r="G211" s="2">
        <v>3</v>
      </c>
      <c r="H211" s="2">
        <v>2</v>
      </c>
      <c r="I211" s="2">
        <v>5</v>
      </c>
    </row>
    <row r="212" spans="1:9" x14ac:dyDescent="0.35">
      <c r="A212" s="2">
        <v>1992</v>
      </c>
      <c r="B212" s="2">
        <v>596452</v>
      </c>
      <c r="C212" s="2">
        <v>122</v>
      </c>
      <c r="D212" s="2">
        <v>6</v>
      </c>
      <c r="E212" s="2">
        <v>2</v>
      </c>
      <c r="F212" s="2">
        <v>0.63</v>
      </c>
      <c r="G212" s="2">
        <v>2</v>
      </c>
      <c r="H212" s="2">
        <v>2</v>
      </c>
      <c r="I212" s="2">
        <v>2</v>
      </c>
    </row>
    <row r="213" spans="1:9" x14ac:dyDescent="0.35">
      <c r="A213" s="2">
        <v>1623</v>
      </c>
      <c r="B213" s="2">
        <v>339360</v>
      </c>
      <c r="C213" s="2">
        <v>60</v>
      </c>
      <c r="D213" s="2">
        <v>3</v>
      </c>
      <c r="E213" s="2">
        <v>1</v>
      </c>
      <c r="F213" s="2">
        <v>0.5</v>
      </c>
      <c r="G213" s="2">
        <v>3</v>
      </c>
      <c r="H213" s="2">
        <v>2</v>
      </c>
      <c r="I213" s="2">
        <v>3</v>
      </c>
    </row>
    <row r="214" spans="1:9" x14ac:dyDescent="0.35">
      <c r="A214" s="2">
        <v>1315</v>
      </c>
      <c r="B214" s="2">
        <v>453271</v>
      </c>
      <c r="C214" s="2">
        <v>130</v>
      </c>
      <c r="D214" s="2">
        <v>6</v>
      </c>
      <c r="E214" s="2">
        <v>2</v>
      </c>
      <c r="F214" s="2">
        <v>0.62</v>
      </c>
      <c r="G214" s="2">
        <v>1</v>
      </c>
      <c r="H214" s="2">
        <v>2</v>
      </c>
      <c r="I214" s="2">
        <v>4</v>
      </c>
    </row>
    <row r="215" spans="1:9" x14ac:dyDescent="0.35">
      <c r="A215" s="2">
        <v>1417</v>
      </c>
      <c r="B215" s="2">
        <v>432417</v>
      </c>
      <c r="C215" s="2">
        <v>127</v>
      </c>
      <c r="D215" s="2">
        <v>6</v>
      </c>
      <c r="E215" s="2">
        <v>1</v>
      </c>
      <c r="F215" s="2">
        <v>0.61</v>
      </c>
      <c r="G215" s="2">
        <v>2</v>
      </c>
      <c r="H215" s="2">
        <v>2</v>
      </c>
      <c r="I215" s="2">
        <v>4</v>
      </c>
    </row>
    <row r="216" spans="1:9" x14ac:dyDescent="0.35">
      <c r="A216" s="2">
        <v>949</v>
      </c>
      <c r="B216" s="2">
        <v>485017</v>
      </c>
      <c r="C216" s="2">
        <v>145</v>
      </c>
      <c r="D216" s="2">
        <v>7</v>
      </c>
      <c r="E216" s="2">
        <v>2</v>
      </c>
      <c r="F216" s="2">
        <v>0.66</v>
      </c>
      <c r="G216" s="2">
        <v>2</v>
      </c>
      <c r="H216" s="2">
        <v>2</v>
      </c>
      <c r="I216" s="2">
        <v>3</v>
      </c>
    </row>
    <row r="217" spans="1:9" x14ac:dyDescent="0.35">
      <c r="A217" s="2">
        <v>1860</v>
      </c>
      <c r="B217" s="2">
        <v>716630</v>
      </c>
      <c r="C217" s="2">
        <v>145</v>
      </c>
      <c r="D217" s="2">
        <v>7</v>
      </c>
      <c r="E217" s="2">
        <v>2</v>
      </c>
      <c r="F217" s="2">
        <v>0.69</v>
      </c>
      <c r="G217" s="2">
        <v>1</v>
      </c>
      <c r="H217" s="2">
        <v>2</v>
      </c>
      <c r="I217" s="2">
        <v>3</v>
      </c>
    </row>
    <row r="218" spans="1:9" x14ac:dyDescent="0.35">
      <c r="A218" s="2">
        <v>243</v>
      </c>
      <c r="B218" s="2">
        <v>185005</v>
      </c>
      <c r="C218" s="2">
        <v>64</v>
      </c>
      <c r="D218" s="2">
        <v>3</v>
      </c>
      <c r="E218" s="2">
        <v>1</v>
      </c>
      <c r="F218" s="2">
        <v>0.52</v>
      </c>
      <c r="G218" s="2">
        <v>3</v>
      </c>
      <c r="H218" s="2">
        <v>2</v>
      </c>
      <c r="I218" s="2">
        <v>2</v>
      </c>
    </row>
    <row r="219" spans="1:9" x14ac:dyDescent="0.35">
      <c r="A219" s="2">
        <v>904</v>
      </c>
      <c r="B219" s="2">
        <v>408213</v>
      </c>
      <c r="C219" s="2">
        <v>101</v>
      </c>
      <c r="D219" s="2">
        <v>5</v>
      </c>
      <c r="E219" s="2">
        <v>1</v>
      </c>
      <c r="F219" s="2">
        <v>0.56000000000000005</v>
      </c>
      <c r="G219" s="2">
        <v>2</v>
      </c>
      <c r="H219" s="2">
        <v>2</v>
      </c>
      <c r="I219" s="2">
        <v>1</v>
      </c>
    </row>
    <row r="220" spans="1:9" x14ac:dyDescent="0.35">
      <c r="A220" s="2">
        <v>890</v>
      </c>
      <c r="B220" s="2">
        <v>427075</v>
      </c>
      <c r="C220" s="2">
        <v>124</v>
      </c>
      <c r="D220" s="2">
        <v>6</v>
      </c>
      <c r="E220" s="2">
        <v>2</v>
      </c>
      <c r="F220" s="2">
        <v>0.65</v>
      </c>
      <c r="G220" s="2">
        <v>2</v>
      </c>
      <c r="H220" s="2">
        <v>2</v>
      </c>
      <c r="I220" s="2">
        <v>3</v>
      </c>
    </row>
    <row r="221" spans="1:9" x14ac:dyDescent="0.35">
      <c r="A221" s="2">
        <v>1529</v>
      </c>
      <c r="B221" s="2">
        <v>507606</v>
      </c>
      <c r="C221" s="2">
        <v>115</v>
      </c>
      <c r="D221" s="2">
        <v>6</v>
      </c>
      <c r="E221" s="2">
        <v>1</v>
      </c>
      <c r="F221" s="2">
        <v>0.62</v>
      </c>
      <c r="G221" s="2">
        <v>2</v>
      </c>
      <c r="H221" s="2">
        <v>2</v>
      </c>
      <c r="I221" s="2">
        <v>4</v>
      </c>
    </row>
    <row r="222" spans="1:9" x14ac:dyDescent="0.35">
      <c r="A222" s="2">
        <v>1329</v>
      </c>
      <c r="B222" s="2">
        <v>670748</v>
      </c>
      <c r="C222" s="2">
        <v>133</v>
      </c>
      <c r="D222" s="2">
        <v>6</v>
      </c>
      <c r="E222" s="2">
        <v>2</v>
      </c>
      <c r="F222" s="2">
        <v>0.69</v>
      </c>
      <c r="G222" s="2">
        <v>1</v>
      </c>
      <c r="H222" s="2">
        <v>2</v>
      </c>
      <c r="I222" s="2">
        <v>3</v>
      </c>
    </row>
    <row r="223" spans="1:9" x14ac:dyDescent="0.35">
      <c r="A223" s="2">
        <v>395</v>
      </c>
      <c r="B223" s="2">
        <v>237674</v>
      </c>
      <c r="C223" s="2">
        <v>99</v>
      </c>
      <c r="D223" s="2">
        <v>5</v>
      </c>
      <c r="E223" s="2">
        <v>1</v>
      </c>
      <c r="F223" s="2">
        <v>0.56999999999999995</v>
      </c>
      <c r="G223" s="2">
        <v>3</v>
      </c>
      <c r="H223" s="2">
        <v>2</v>
      </c>
      <c r="I223" s="2">
        <v>4</v>
      </c>
    </row>
    <row r="224" spans="1:9" x14ac:dyDescent="0.35">
      <c r="A224" s="2">
        <v>521</v>
      </c>
      <c r="B224" s="2">
        <v>691122</v>
      </c>
      <c r="C224" s="2">
        <v>166</v>
      </c>
      <c r="D224" s="2">
        <v>9</v>
      </c>
      <c r="E224" s="2">
        <v>2</v>
      </c>
      <c r="F224" s="2">
        <v>0.76</v>
      </c>
      <c r="G224" s="2">
        <v>1</v>
      </c>
      <c r="H224" s="2">
        <v>2</v>
      </c>
      <c r="I224" s="2">
        <v>5</v>
      </c>
    </row>
    <row r="225" spans="1:9" x14ac:dyDescent="0.35">
      <c r="A225" s="2">
        <v>1314</v>
      </c>
      <c r="B225" s="2">
        <v>565971</v>
      </c>
      <c r="C225" s="2">
        <v>122</v>
      </c>
      <c r="D225" s="2">
        <v>7</v>
      </c>
      <c r="E225" s="2">
        <v>2</v>
      </c>
      <c r="F225" s="2">
        <v>0.64</v>
      </c>
      <c r="G225" s="2">
        <v>2</v>
      </c>
      <c r="H225" s="2">
        <v>2</v>
      </c>
      <c r="I225" s="2">
        <v>4</v>
      </c>
    </row>
    <row r="226" spans="1:9" x14ac:dyDescent="0.35">
      <c r="A226" s="2">
        <v>912</v>
      </c>
      <c r="B226" s="2">
        <v>623741</v>
      </c>
      <c r="C226" s="2">
        <v>132</v>
      </c>
      <c r="D226" s="2">
        <v>7</v>
      </c>
      <c r="E226" s="2">
        <v>2</v>
      </c>
      <c r="F226" s="2">
        <v>0.63</v>
      </c>
      <c r="G226" s="2">
        <v>1</v>
      </c>
      <c r="H226" s="2">
        <v>2</v>
      </c>
      <c r="I226" s="2">
        <v>4</v>
      </c>
    </row>
    <row r="227" spans="1:9" x14ac:dyDescent="0.35">
      <c r="A227" s="2">
        <v>1388</v>
      </c>
      <c r="B227" s="2">
        <v>656808</v>
      </c>
      <c r="C227" s="2">
        <v>128</v>
      </c>
      <c r="D227" s="2">
        <v>6</v>
      </c>
      <c r="E227" s="2">
        <v>2</v>
      </c>
      <c r="F227" s="2">
        <v>0.67</v>
      </c>
      <c r="G227" s="2">
        <v>1</v>
      </c>
      <c r="H227" s="2">
        <v>2</v>
      </c>
      <c r="I227" s="2">
        <v>5</v>
      </c>
    </row>
    <row r="228" spans="1:9" x14ac:dyDescent="0.35">
      <c r="A228" s="2">
        <v>1890</v>
      </c>
      <c r="B228" s="2">
        <v>521518</v>
      </c>
      <c r="C228" s="2">
        <v>127</v>
      </c>
      <c r="D228" s="2">
        <v>7</v>
      </c>
      <c r="E228" s="2">
        <v>2</v>
      </c>
      <c r="F228" s="2">
        <v>0.67</v>
      </c>
      <c r="G228" s="2">
        <v>1</v>
      </c>
      <c r="H228" s="2">
        <v>2</v>
      </c>
      <c r="I228" s="2">
        <v>5</v>
      </c>
    </row>
    <row r="229" spans="1:9" x14ac:dyDescent="0.35">
      <c r="A229" s="2">
        <v>1604</v>
      </c>
      <c r="B229" s="2">
        <v>433937</v>
      </c>
      <c r="C229" s="2">
        <v>104</v>
      </c>
      <c r="D229" s="2">
        <v>5</v>
      </c>
      <c r="E229" s="2">
        <v>2</v>
      </c>
      <c r="F229" s="2">
        <v>0.59</v>
      </c>
      <c r="G229" s="2">
        <v>2</v>
      </c>
      <c r="H229" s="2">
        <v>2</v>
      </c>
      <c r="I229" s="2">
        <v>1</v>
      </c>
    </row>
    <row r="230" spans="1:9" x14ac:dyDescent="0.35">
      <c r="A230" s="2">
        <v>600</v>
      </c>
      <c r="B230" s="2">
        <v>611507</v>
      </c>
      <c r="C230" s="2">
        <v>145</v>
      </c>
      <c r="D230" s="2">
        <v>7</v>
      </c>
      <c r="E230" s="2">
        <v>2</v>
      </c>
      <c r="F230" s="2">
        <v>0.68</v>
      </c>
      <c r="G230" s="2">
        <v>1</v>
      </c>
      <c r="H230" s="2">
        <v>2</v>
      </c>
      <c r="I230" s="2">
        <v>4</v>
      </c>
    </row>
    <row r="231" spans="1:9" x14ac:dyDescent="0.35">
      <c r="A231" s="2">
        <v>1646</v>
      </c>
      <c r="B231" s="2">
        <v>632164</v>
      </c>
      <c r="C231" s="2">
        <v>139</v>
      </c>
      <c r="D231" s="2">
        <v>7</v>
      </c>
      <c r="E231" s="2">
        <v>2</v>
      </c>
      <c r="F231" s="2">
        <v>0.71</v>
      </c>
      <c r="G231" s="2">
        <v>1</v>
      </c>
      <c r="H231" s="2">
        <v>2</v>
      </c>
      <c r="I231" s="2">
        <v>4</v>
      </c>
    </row>
    <row r="232" spans="1:9" x14ac:dyDescent="0.35">
      <c r="A232" s="2">
        <v>1306</v>
      </c>
      <c r="B232" s="2">
        <v>446378</v>
      </c>
      <c r="C232" s="2">
        <v>117</v>
      </c>
      <c r="D232" s="2">
        <v>6</v>
      </c>
      <c r="E232" s="2">
        <v>2</v>
      </c>
      <c r="F232" s="2">
        <v>0.6</v>
      </c>
      <c r="G232" s="2">
        <v>2</v>
      </c>
      <c r="H232" s="2">
        <v>2</v>
      </c>
      <c r="I232" s="2">
        <v>3</v>
      </c>
    </row>
    <row r="233" spans="1:9" x14ac:dyDescent="0.35">
      <c r="A233" s="2">
        <v>340</v>
      </c>
      <c r="B233" s="2">
        <v>383630</v>
      </c>
      <c r="C233" s="2">
        <v>89</v>
      </c>
      <c r="D233" s="2">
        <v>4</v>
      </c>
      <c r="E233" s="2">
        <v>1</v>
      </c>
      <c r="F233" s="2">
        <v>0.56999999999999995</v>
      </c>
      <c r="G233" s="2">
        <v>3</v>
      </c>
      <c r="H233" s="2">
        <v>2</v>
      </c>
      <c r="I233" s="2">
        <v>3</v>
      </c>
    </row>
    <row r="234" spans="1:9" x14ac:dyDescent="0.35">
      <c r="A234" s="2">
        <v>735</v>
      </c>
      <c r="B234" s="2">
        <v>531276</v>
      </c>
      <c r="C234" s="2">
        <v>136</v>
      </c>
      <c r="D234" s="2">
        <v>7</v>
      </c>
      <c r="E234" s="2">
        <v>2</v>
      </c>
      <c r="F234" s="2">
        <v>0.65</v>
      </c>
      <c r="G234" s="2">
        <v>1</v>
      </c>
      <c r="H234" s="2">
        <v>2</v>
      </c>
      <c r="I234" s="2">
        <v>3</v>
      </c>
    </row>
    <row r="235" spans="1:9" x14ac:dyDescent="0.35">
      <c r="A235" s="2">
        <v>923</v>
      </c>
      <c r="B235" s="2">
        <v>521390</v>
      </c>
      <c r="C235" s="2">
        <v>143</v>
      </c>
      <c r="D235" s="2">
        <v>7</v>
      </c>
      <c r="E235" s="2">
        <v>2</v>
      </c>
      <c r="F235" s="2">
        <v>0.69</v>
      </c>
      <c r="G235" s="2">
        <v>1</v>
      </c>
      <c r="H235" s="2">
        <v>2</v>
      </c>
      <c r="I235" s="2">
        <v>4</v>
      </c>
    </row>
    <row r="236" spans="1:9" x14ac:dyDescent="0.35">
      <c r="A236" s="2">
        <v>1426</v>
      </c>
      <c r="B236" s="2">
        <v>640914</v>
      </c>
      <c r="C236" s="2">
        <v>128</v>
      </c>
      <c r="D236" s="2">
        <v>7</v>
      </c>
      <c r="E236" s="2">
        <v>2</v>
      </c>
      <c r="F236" s="2">
        <v>0.61</v>
      </c>
      <c r="G236" s="2">
        <v>2</v>
      </c>
      <c r="H236" s="2">
        <v>2</v>
      </c>
      <c r="I236" s="2">
        <v>3</v>
      </c>
    </row>
    <row r="237" spans="1:9" x14ac:dyDescent="0.35">
      <c r="A237" s="2">
        <v>201</v>
      </c>
      <c r="B237" s="2">
        <v>470889</v>
      </c>
      <c r="C237" s="2">
        <v>141</v>
      </c>
      <c r="D237" s="2">
        <v>7</v>
      </c>
      <c r="E237" s="2">
        <v>2</v>
      </c>
      <c r="F237" s="2">
        <v>0.65</v>
      </c>
      <c r="G237" s="2">
        <v>2</v>
      </c>
      <c r="H237" s="2">
        <v>2</v>
      </c>
      <c r="I237" s="2">
        <v>2</v>
      </c>
    </row>
    <row r="238" spans="1:9" x14ac:dyDescent="0.35">
      <c r="A238" s="2">
        <v>1087</v>
      </c>
      <c r="B238" s="2">
        <v>674592</v>
      </c>
      <c r="C238" s="2">
        <v>128</v>
      </c>
      <c r="D238" s="2">
        <v>6</v>
      </c>
      <c r="E238" s="2">
        <v>2</v>
      </c>
      <c r="F238" s="2">
        <v>0.65</v>
      </c>
      <c r="G238" s="2">
        <v>1</v>
      </c>
      <c r="H238" s="2">
        <v>2</v>
      </c>
      <c r="I238" s="2">
        <v>4</v>
      </c>
    </row>
    <row r="239" spans="1:9" x14ac:dyDescent="0.35">
      <c r="A239" s="2">
        <v>342</v>
      </c>
      <c r="B239" s="2">
        <v>456557</v>
      </c>
      <c r="C239" s="2">
        <v>122</v>
      </c>
      <c r="D239" s="2">
        <v>6</v>
      </c>
      <c r="E239" s="2">
        <v>1</v>
      </c>
      <c r="F239" s="2">
        <v>0.63</v>
      </c>
      <c r="G239" s="2">
        <v>1</v>
      </c>
      <c r="H239" s="2">
        <v>2</v>
      </c>
      <c r="I239" s="2">
        <v>3</v>
      </c>
    </row>
    <row r="240" spans="1:9" x14ac:dyDescent="0.35">
      <c r="A240" s="2">
        <v>186</v>
      </c>
      <c r="B240" s="2">
        <v>546683</v>
      </c>
      <c r="C240" s="2">
        <v>123</v>
      </c>
      <c r="D240" s="2">
        <v>7</v>
      </c>
      <c r="E240" s="2">
        <v>2</v>
      </c>
      <c r="F240" s="2">
        <v>0.62</v>
      </c>
      <c r="G240" s="2">
        <v>2</v>
      </c>
      <c r="H240" s="2">
        <v>2</v>
      </c>
      <c r="I240" s="2">
        <v>4</v>
      </c>
    </row>
    <row r="241" spans="1:9" x14ac:dyDescent="0.35">
      <c r="A241" s="2">
        <v>810</v>
      </c>
      <c r="B241" s="2">
        <v>698637</v>
      </c>
      <c r="C241" s="2">
        <v>145</v>
      </c>
      <c r="D241" s="2">
        <v>7</v>
      </c>
      <c r="E241" s="2">
        <v>2</v>
      </c>
      <c r="F241" s="2">
        <v>0.7</v>
      </c>
      <c r="G241" s="2">
        <v>1</v>
      </c>
      <c r="H241" s="2">
        <v>2</v>
      </c>
      <c r="I241" s="2">
        <v>4</v>
      </c>
    </row>
    <row r="242" spans="1:9" x14ac:dyDescent="0.35">
      <c r="A242" s="2">
        <v>886</v>
      </c>
      <c r="B242" s="2">
        <v>696039</v>
      </c>
      <c r="C242" s="2">
        <v>161</v>
      </c>
      <c r="D242" s="2">
        <v>8</v>
      </c>
      <c r="E242" s="2">
        <v>2</v>
      </c>
      <c r="F242" s="2">
        <v>0.72</v>
      </c>
      <c r="G242" s="2">
        <v>1</v>
      </c>
      <c r="H242" s="2">
        <v>2</v>
      </c>
      <c r="I242" s="2">
        <v>1</v>
      </c>
    </row>
    <row r="243" spans="1:9" x14ac:dyDescent="0.35">
      <c r="A243" s="2">
        <v>1832</v>
      </c>
      <c r="B243" s="2">
        <v>437259</v>
      </c>
      <c r="C243" s="2">
        <v>93</v>
      </c>
      <c r="D243" s="2">
        <v>5</v>
      </c>
      <c r="E243" s="2">
        <v>1</v>
      </c>
      <c r="F243" s="2">
        <v>0.59</v>
      </c>
      <c r="G243" s="2">
        <v>3</v>
      </c>
      <c r="H243" s="2">
        <v>2</v>
      </c>
      <c r="I243" s="2">
        <v>3</v>
      </c>
    </row>
    <row r="244" spans="1:9" x14ac:dyDescent="0.35">
      <c r="A244" s="2">
        <v>880</v>
      </c>
      <c r="B244" s="2">
        <v>429011</v>
      </c>
      <c r="C244" s="2">
        <v>109</v>
      </c>
      <c r="D244" s="2">
        <v>6</v>
      </c>
      <c r="E244" s="2">
        <v>1</v>
      </c>
      <c r="F244" s="2">
        <v>0.6</v>
      </c>
      <c r="G244" s="2">
        <v>2</v>
      </c>
      <c r="H244" s="2">
        <v>2</v>
      </c>
      <c r="I244" s="2">
        <v>5</v>
      </c>
    </row>
    <row r="245" spans="1:9" x14ac:dyDescent="0.35">
      <c r="A245" s="2">
        <v>356</v>
      </c>
      <c r="B245" s="2">
        <v>368565</v>
      </c>
      <c r="C245" s="2">
        <v>98</v>
      </c>
      <c r="D245" s="2">
        <v>5</v>
      </c>
      <c r="E245" s="2">
        <v>2</v>
      </c>
      <c r="F245" s="2">
        <v>0.57999999999999996</v>
      </c>
      <c r="G245" s="2">
        <v>3</v>
      </c>
      <c r="H245" s="2">
        <v>2</v>
      </c>
      <c r="I245" s="2">
        <v>2</v>
      </c>
    </row>
    <row r="246" spans="1:9" x14ac:dyDescent="0.35">
      <c r="A246" s="2">
        <v>1719</v>
      </c>
      <c r="B246" s="2">
        <v>433939</v>
      </c>
      <c r="C246" s="2">
        <v>113</v>
      </c>
      <c r="D246" s="2">
        <v>6</v>
      </c>
      <c r="E246" s="2">
        <v>2</v>
      </c>
      <c r="F246" s="2">
        <v>0.57999999999999996</v>
      </c>
      <c r="G246" s="2">
        <v>2</v>
      </c>
      <c r="H246" s="2">
        <v>2</v>
      </c>
      <c r="I246" s="2">
        <v>5</v>
      </c>
    </row>
    <row r="247" spans="1:9" x14ac:dyDescent="0.35">
      <c r="A247" s="2">
        <v>357</v>
      </c>
      <c r="B247" s="2">
        <v>786847</v>
      </c>
      <c r="C247" s="2">
        <v>149</v>
      </c>
      <c r="D247" s="2">
        <v>7</v>
      </c>
      <c r="E247" s="2">
        <v>2</v>
      </c>
      <c r="F247" s="2">
        <v>0.69</v>
      </c>
      <c r="G247" s="2">
        <v>1</v>
      </c>
      <c r="H247" s="2">
        <v>2</v>
      </c>
      <c r="I247" s="2">
        <v>4</v>
      </c>
    </row>
    <row r="248" spans="1:9" x14ac:dyDescent="0.35">
      <c r="A248" s="2">
        <v>729</v>
      </c>
      <c r="B248" s="2">
        <v>757109</v>
      </c>
      <c r="C248" s="2">
        <v>149</v>
      </c>
      <c r="D248" s="2">
        <v>7</v>
      </c>
      <c r="E248" s="2">
        <v>2</v>
      </c>
      <c r="F248" s="2">
        <v>0.69</v>
      </c>
      <c r="G248" s="2">
        <v>1</v>
      </c>
      <c r="H248" s="2">
        <v>2</v>
      </c>
      <c r="I248" s="2">
        <v>1</v>
      </c>
    </row>
    <row r="249" spans="1:9" x14ac:dyDescent="0.35">
      <c r="A249" s="2">
        <v>481</v>
      </c>
      <c r="B249" s="2">
        <v>415458</v>
      </c>
      <c r="C249" s="2">
        <v>108</v>
      </c>
      <c r="D249" s="2">
        <v>5</v>
      </c>
      <c r="E249" s="2">
        <v>1</v>
      </c>
      <c r="F249" s="2">
        <v>0.61</v>
      </c>
      <c r="G249" s="2">
        <v>1</v>
      </c>
      <c r="H249" s="2">
        <v>2</v>
      </c>
      <c r="I249" s="2">
        <v>4</v>
      </c>
    </row>
    <row r="250" spans="1:9" x14ac:dyDescent="0.35">
      <c r="A250" s="2">
        <v>1114</v>
      </c>
      <c r="B250" s="2">
        <v>355393</v>
      </c>
      <c r="C250" s="2">
        <v>95</v>
      </c>
      <c r="D250" s="2">
        <v>5</v>
      </c>
      <c r="E250" s="2">
        <v>2</v>
      </c>
      <c r="F250" s="2">
        <v>0.61</v>
      </c>
      <c r="G250" s="2">
        <v>3</v>
      </c>
      <c r="H250" s="2">
        <v>2</v>
      </c>
      <c r="I250" s="2">
        <v>3</v>
      </c>
    </row>
    <row r="251" spans="1:9" x14ac:dyDescent="0.35">
      <c r="A251" s="2">
        <v>279</v>
      </c>
      <c r="B251" s="2">
        <v>687593</v>
      </c>
      <c r="C251" s="2">
        <v>148</v>
      </c>
      <c r="D251" s="2">
        <v>7</v>
      </c>
      <c r="E251" s="2">
        <v>2</v>
      </c>
      <c r="F251" s="2">
        <v>0.69</v>
      </c>
      <c r="G251" s="2">
        <v>1</v>
      </c>
      <c r="H251" s="2">
        <v>2</v>
      </c>
      <c r="I251" s="2">
        <v>4</v>
      </c>
    </row>
  </sheetData>
  <sortState xmlns:xlrd2="http://schemas.microsoft.com/office/spreadsheetml/2017/richdata2" ref="A2:I251">
    <sortCondition ref="H2:H25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66B76-D16D-49DF-A9FC-C728DAE458B5}">
  <dimension ref="A1:M28"/>
  <sheetViews>
    <sheetView topLeftCell="A16" zoomScaleNormal="100" workbookViewId="0">
      <selection activeCell="D12" sqref="D12"/>
    </sheetView>
  </sheetViews>
  <sheetFormatPr defaultRowHeight="14.5" x14ac:dyDescent="0.35"/>
  <cols>
    <col min="1" max="1" width="17.453125" bestFit="1" customWidth="1"/>
    <col min="2" max="2" width="18.90625" bestFit="1" customWidth="1"/>
    <col min="6" max="6" width="17.26953125" bestFit="1" customWidth="1"/>
    <col min="7" max="7" width="18.90625" bestFit="1" customWidth="1"/>
    <col min="8" max="8" width="6.81640625" bestFit="1" customWidth="1"/>
    <col min="11" max="11" width="19.7265625" bestFit="1" customWidth="1"/>
    <col min="12" max="12" width="12.7265625" bestFit="1" customWidth="1"/>
  </cols>
  <sheetData>
    <row r="1" spans="1:13" x14ac:dyDescent="0.35">
      <c r="A1" s="7" t="s">
        <v>32</v>
      </c>
      <c r="B1" s="8" t="s">
        <v>53</v>
      </c>
      <c r="C1" s="17"/>
      <c r="F1" s="7" t="s">
        <v>52</v>
      </c>
      <c r="G1" s="9" t="s">
        <v>33</v>
      </c>
      <c r="H1" s="9" t="s">
        <v>34</v>
      </c>
      <c r="K1" s="7" t="s">
        <v>56</v>
      </c>
      <c r="L1" s="9" t="s">
        <v>33</v>
      </c>
      <c r="M1" s="9" t="s">
        <v>34</v>
      </c>
    </row>
    <row r="2" spans="1:13" x14ac:dyDescent="0.35">
      <c r="A2" t="s">
        <v>35</v>
      </c>
      <c r="B2" s="16">
        <f>AVERAGE(Sheet1!B2:B251)</f>
        <v>620379.37600000005</v>
      </c>
      <c r="F2" t="s">
        <v>35</v>
      </c>
      <c r="G2">
        <f>AVERAGE(Sheet1!D2:D251)</f>
        <v>6.4880000000000004</v>
      </c>
      <c r="K2" t="s">
        <v>35</v>
      </c>
      <c r="L2">
        <f>AVERAGE(Sheet1!E2:E251)</f>
        <v>1.8440000000000001</v>
      </c>
    </row>
    <row r="3" spans="1:13" x14ac:dyDescent="0.35">
      <c r="A3" t="s">
        <v>36</v>
      </c>
      <c r="B3" s="16">
        <f>_xlfn.STDEV.S(Sheet1!B2:B251)</f>
        <v>551038.56099338934</v>
      </c>
      <c r="F3" t="s">
        <v>36</v>
      </c>
      <c r="G3" s="12">
        <f>_xlfn.STDEV.S(Sheet1!D2:D251)</f>
        <v>1.0984911155415389</v>
      </c>
      <c r="K3" t="s">
        <v>36</v>
      </c>
      <c r="L3" s="12">
        <f>_xlfn.STDEV.S(Sheet1!E2:E251)</f>
        <v>0.48642619354540162</v>
      </c>
    </row>
    <row r="4" spans="1:13" x14ac:dyDescent="0.35">
      <c r="A4" t="s">
        <v>37</v>
      </c>
      <c r="B4" s="16">
        <f>MEDIAN(Sheet1!B2:B251)</f>
        <v>591312</v>
      </c>
      <c r="F4" t="s">
        <v>37</v>
      </c>
      <c r="G4">
        <f>MEDIAN(Sheet1!D2:D251)</f>
        <v>7</v>
      </c>
      <c r="K4" t="s">
        <v>37</v>
      </c>
      <c r="L4">
        <f>MEDIAN(Sheet1!E2:E251)</f>
        <v>2</v>
      </c>
    </row>
    <row r="6" spans="1:13" x14ac:dyDescent="0.35">
      <c r="A6" t="s">
        <v>39</v>
      </c>
      <c r="B6" s="16">
        <f>MIN(Sheet1!B2:B251)</f>
        <v>185005</v>
      </c>
      <c r="F6" t="s">
        <v>39</v>
      </c>
      <c r="G6">
        <f>MIN(Sheet1!D2:D251)</f>
        <v>3</v>
      </c>
      <c r="K6" t="s">
        <v>39</v>
      </c>
      <c r="L6">
        <f>MIN(Sheet1!E2:E251)</f>
        <v>1</v>
      </c>
    </row>
    <row r="7" spans="1:13" x14ac:dyDescent="0.35">
      <c r="A7" t="s">
        <v>40</v>
      </c>
      <c r="B7" s="16">
        <v>900000</v>
      </c>
      <c r="F7" t="s">
        <v>40</v>
      </c>
      <c r="G7">
        <f>MAX(Sheet1!D2:D251)</f>
        <v>9</v>
      </c>
      <c r="K7" t="s">
        <v>40</v>
      </c>
      <c r="L7">
        <f>MAX(Sheet1!E2:E251)</f>
        <v>3</v>
      </c>
    </row>
    <row r="8" spans="1:13" x14ac:dyDescent="0.35">
      <c r="A8" t="s">
        <v>38</v>
      </c>
      <c r="B8" s="16">
        <f>B7-B6</f>
        <v>714995</v>
      </c>
      <c r="F8" t="s">
        <v>38</v>
      </c>
      <c r="G8">
        <f>G7-G6</f>
        <v>6</v>
      </c>
      <c r="K8" t="s">
        <v>38</v>
      </c>
      <c r="L8">
        <f>L7-L6</f>
        <v>2</v>
      </c>
    </row>
    <row r="10" spans="1:13" x14ac:dyDescent="0.35">
      <c r="A10" s="10" t="s">
        <v>41</v>
      </c>
      <c r="B10">
        <f>COUNTIF(Sheet1!B2:B251,"&lt;500,000")</f>
        <v>69</v>
      </c>
      <c r="C10" s="11">
        <f>B10/B$13</f>
        <v>0.27600000000000002</v>
      </c>
      <c r="F10" t="s">
        <v>54</v>
      </c>
      <c r="G10">
        <f>COUNTIF(Sheet1!D2:D251,"&lt;5")</f>
        <v>10</v>
      </c>
      <c r="H10" s="11">
        <f>G10/G$12</f>
        <v>4.6511627906976744E-2</v>
      </c>
      <c r="K10" t="s">
        <v>57</v>
      </c>
      <c r="L10">
        <f>COUNTIF(Sheet1!E2:E251,"&lt;2")</f>
        <v>52</v>
      </c>
      <c r="M10" s="13">
        <f>L10/L$12</f>
        <v>0.8</v>
      </c>
    </row>
    <row r="11" spans="1:13" x14ac:dyDescent="0.35">
      <c r="A11" t="s">
        <v>44</v>
      </c>
      <c r="B11">
        <f>COUNTIF(Sheet1!B2:B251,"&lt;900,000")-B10</f>
        <v>178</v>
      </c>
      <c r="C11" s="11">
        <f>B11/B$13</f>
        <v>0.71199999999999997</v>
      </c>
      <c r="F11" t="s">
        <v>55</v>
      </c>
      <c r="G11">
        <f>COUNTIF(Sheet1!D2:D251,"&gt;5")</f>
        <v>205</v>
      </c>
      <c r="H11" s="11">
        <f>G11/G$12</f>
        <v>0.95348837209302328</v>
      </c>
      <c r="K11" t="s">
        <v>58</v>
      </c>
      <c r="L11">
        <f>COUNTIF(Sheet1!E2:E251,"&gt;2")</f>
        <v>13</v>
      </c>
      <c r="M11" s="13">
        <f>L11/L$12</f>
        <v>0.2</v>
      </c>
    </row>
    <row r="12" spans="1:13" x14ac:dyDescent="0.35">
      <c r="A12" t="s">
        <v>42</v>
      </c>
      <c r="B12">
        <f>COUNTIF(Sheet1!B2:B251,"&gt;900,000")</f>
        <v>3</v>
      </c>
      <c r="C12" s="11">
        <f>B12/B$13</f>
        <v>1.2E-2</v>
      </c>
      <c r="F12" t="s">
        <v>43</v>
      </c>
      <c r="G12">
        <f>SUM(G10,G11)</f>
        <v>215</v>
      </c>
      <c r="H12" s="11"/>
      <c r="K12" t="s">
        <v>43</v>
      </c>
      <c r="L12">
        <f>SUM(L11,L10)</f>
        <v>65</v>
      </c>
    </row>
    <row r="13" spans="1:13" x14ac:dyDescent="0.35">
      <c r="A13" t="s">
        <v>43</v>
      </c>
      <c r="B13">
        <f>SUM(B10,B11,B12)</f>
        <v>250</v>
      </c>
    </row>
    <row r="16" spans="1:13" x14ac:dyDescent="0.35">
      <c r="A16" s="7" t="s">
        <v>45</v>
      </c>
      <c r="B16" s="9" t="s">
        <v>46</v>
      </c>
      <c r="C16" s="9" t="s">
        <v>34</v>
      </c>
      <c r="F16" s="7" t="s">
        <v>5</v>
      </c>
      <c r="G16" s="9" t="s">
        <v>59</v>
      </c>
      <c r="H16" s="9" t="s">
        <v>34</v>
      </c>
      <c r="K16" s="7" t="s">
        <v>62</v>
      </c>
    </row>
    <row r="17" spans="1:12" x14ac:dyDescent="0.35">
      <c r="A17" t="s">
        <v>35</v>
      </c>
      <c r="B17">
        <f>AVERAGE(Sheet1!C2:C251)</f>
        <v>130.256</v>
      </c>
      <c r="F17" t="s">
        <v>35</v>
      </c>
      <c r="G17" s="12">
        <f>AVERAGE(Sheet1!F2:F251)</f>
        <v>0.65591999999999995</v>
      </c>
      <c r="K17" t="s">
        <v>64</v>
      </c>
      <c r="L17">
        <f>COUNTIF(Sheet1!I2:I251,"1")</f>
        <v>8</v>
      </c>
    </row>
    <row r="18" spans="1:12" x14ac:dyDescent="0.35">
      <c r="A18" t="s">
        <v>36</v>
      </c>
      <c r="B18" s="12">
        <f>_xlfn.STDEV.S(Sheet1!C2:C251)</f>
        <v>21.245137974374334</v>
      </c>
      <c r="F18" t="s">
        <v>36</v>
      </c>
      <c r="G18" s="12">
        <f>_xlfn.STDEV.S(Sheet1!F2:F251)</f>
        <v>4.9423926371667065E-2</v>
      </c>
      <c r="K18" t="s">
        <v>65</v>
      </c>
      <c r="L18">
        <f>COUNTIF(Sheet1!I2:I251,"2")</f>
        <v>33</v>
      </c>
    </row>
    <row r="19" spans="1:12" x14ac:dyDescent="0.35">
      <c r="A19" t="s">
        <v>37</v>
      </c>
      <c r="B19">
        <f>MEDIAN(Sheet1!C2:C251)</f>
        <v>132</v>
      </c>
      <c r="F19" t="s">
        <v>37</v>
      </c>
      <c r="G19">
        <f>MEDIAN(Sheet1!F2:F251)</f>
        <v>0.66</v>
      </c>
      <c r="K19" t="s">
        <v>66</v>
      </c>
      <c r="L19">
        <f>COUNTIF(Sheet1!I2:I251,"3")</f>
        <v>56</v>
      </c>
    </row>
    <row r="20" spans="1:12" x14ac:dyDescent="0.35">
      <c r="K20" t="s">
        <v>67</v>
      </c>
      <c r="L20">
        <f>COUNTIF(Sheet1!I2:I251,"4")</f>
        <v>112</v>
      </c>
    </row>
    <row r="21" spans="1:12" x14ac:dyDescent="0.35">
      <c r="A21" t="s">
        <v>47</v>
      </c>
      <c r="B21">
        <f>MIN(Sheet1!C2:C251)</f>
        <v>60</v>
      </c>
      <c r="F21" t="s">
        <v>39</v>
      </c>
      <c r="G21">
        <f>MIN(Sheet1!F2:F251)</f>
        <v>0.5</v>
      </c>
      <c r="K21" t="s">
        <v>68</v>
      </c>
      <c r="L21">
        <f>COUNTIF(Sheet1!I2:I251,"5")</f>
        <v>36</v>
      </c>
    </row>
    <row r="22" spans="1:12" x14ac:dyDescent="0.35">
      <c r="A22" t="s">
        <v>48</v>
      </c>
      <c r="B22">
        <f>MAX(Sheet1!C2:C251)</f>
        <v>184</v>
      </c>
      <c r="F22" t="s">
        <v>40</v>
      </c>
      <c r="G22">
        <f>MAX(Sheet1!F2:F251)</f>
        <v>0.78</v>
      </c>
    </row>
    <row r="23" spans="1:12" x14ac:dyDescent="0.35">
      <c r="A23" t="s">
        <v>38</v>
      </c>
      <c r="B23">
        <f>B22-B21</f>
        <v>124</v>
      </c>
      <c r="F23" t="s">
        <v>38</v>
      </c>
      <c r="G23">
        <f>G22-G21</f>
        <v>0.28000000000000003</v>
      </c>
      <c r="K23" t="s">
        <v>35</v>
      </c>
      <c r="L23">
        <f>AVERAGE(Sheet1!I2:I251)</f>
        <v>3.48</v>
      </c>
    </row>
    <row r="24" spans="1:12" x14ac:dyDescent="0.35">
      <c r="K24" t="s">
        <v>63</v>
      </c>
      <c r="L24">
        <f>MODE(Sheet1!I2:I251)</f>
        <v>4</v>
      </c>
    </row>
    <row r="25" spans="1:12" x14ac:dyDescent="0.35">
      <c r="A25" t="s">
        <v>50</v>
      </c>
      <c r="B25">
        <f>COUNTIF(Sheet1!C2:C251,"&lt;75")</f>
        <v>3</v>
      </c>
      <c r="C25" s="11">
        <f>B25/B$28</f>
        <v>1.2195121951219513E-2</v>
      </c>
      <c r="F25" t="s">
        <v>60</v>
      </c>
      <c r="G25">
        <f>COUNTIF(Sheet1!F2:F251,"&lt;0.6")</f>
        <v>29</v>
      </c>
      <c r="H25" s="11">
        <f>G25/G$27</f>
        <v>0.1228813559322034</v>
      </c>
    </row>
    <row r="26" spans="1:12" x14ac:dyDescent="0.35">
      <c r="A26" t="s">
        <v>49</v>
      </c>
      <c r="B26">
        <f>COUNTIF(Sheet1!C2:C251,"&lt;125")-B25</f>
        <v>88</v>
      </c>
      <c r="C26" s="11">
        <f>B26/B$28</f>
        <v>0.35772357723577236</v>
      </c>
      <c r="F26" t="s">
        <v>61</v>
      </c>
      <c r="G26">
        <f>COUNTIF(Sheet1!F2:F251,"&gt;0.6")</f>
        <v>207</v>
      </c>
      <c r="H26" s="11">
        <f>G26/G$27</f>
        <v>0.8771186440677966</v>
      </c>
      <c r="J26" s="11"/>
    </row>
    <row r="27" spans="1:12" x14ac:dyDescent="0.35">
      <c r="A27" t="s">
        <v>51</v>
      </c>
      <c r="B27">
        <f>COUNTIF(Sheet1!C2:C251,"&gt;125")</f>
        <v>155</v>
      </c>
      <c r="C27" s="11">
        <f>B27/B$28</f>
        <v>0.63008130081300817</v>
      </c>
      <c r="F27" t="s">
        <v>43</v>
      </c>
      <c r="G27">
        <f>SUM(G25,G26)</f>
        <v>236</v>
      </c>
    </row>
    <row r="28" spans="1:12" x14ac:dyDescent="0.35">
      <c r="A28" t="s">
        <v>43</v>
      </c>
      <c r="B28">
        <f>SUM(B25,B26,B27)</f>
        <v>246</v>
      </c>
    </row>
  </sheetData>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0CCAD-0C41-45DF-B607-419F439F2847}">
  <dimension ref="A1:H40"/>
  <sheetViews>
    <sheetView workbookViewId="0">
      <selection activeCell="O8" sqref="O8"/>
    </sheetView>
  </sheetViews>
  <sheetFormatPr defaultRowHeight="14.5" x14ac:dyDescent="0.35"/>
  <cols>
    <col min="1" max="1" width="32.90625" bestFit="1" customWidth="1"/>
    <col min="2" max="2" width="10.81640625" bestFit="1" customWidth="1"/>
    <col min="3" max="3" width="17.453125" bestFit="1" customWidth="1"/>
    <col min="4" max="4" width="13.7265625" bestFit="1" customWidth="1"/>
  </cols>
  <sheetData>
    <row r="1" spans="1:7" x14ac:dyDescent="0.35">
      <c r="A1" s="15" t="s">
        <v>75</v>
      </c>
      <c r="C1" s="1"/>
      <c r="E1" s="1"/>
    </row>
    <row r="2" spans="1:7" x14ac:dyDescent="0.35">
      <c r="B2" s="14" t="s">
        <v>24</v>
      </c>
      <c r="C2" s="7" t="s">
        <v>34</v>
      </c>
      <c r="D2" s="14" t="s">
        <v>25</v>
      </c>
      <c r="E2" s="7" t="s">
        <v>34</v>
      </c>
    </row>
    <row r="3" spans="1:7" x14ac:dyDescent="0.35">
      <c r="A3" s="14" t="s">
        <v>70</v>
      </c>
      <c r="B3">
        <f>COUNTIFS(Sheet1!H2:H251,"1",Sheet1!I2:I251,"1")</f>
        <v>2</v>
      </c>
      <c r="C3" s="11">
        <f>B3/B$8</f>
        <v>1.3888888888888888E-2</v>
      </c>
      <c r="D3">
        <f>COUNTIFS(Sheet1!$H$2:$H$251,"2",Sheet1!$I$2:$I$251,"1")</f>
        <v>6</v>
      </c>
      <c r="E3" s="11">
        <f>D3/D$8</f>
        <v>5.9405940594059403E-2</v>
      </c>
    </row>
    <row r="4" spans="1:7" x14ac:dyDescent="0.35">
      <c r="A4" s="14" t="s">
        <v>71</v>
      </c>
      <c r="B4">
        <f>COUNTIFS(Sheet1!H2:H251,"1",Sheet1!I2:I251,"2")</f>
        <v>23</v>
      </c>
      <c r="C4" s="11">
        <f t="shared" ref="C4:C7" si="0">B4/B$8</f>
        <v>0.15972222222222221</v>
      </c>
      <c r="D4">
        <f>COUNTIFS(Sheet1!$H$2:$H$251,"2",Sheet1!$I$2:$I$251,"2")</f>
        <v>10</v>
      </c>
      <c r="E4" s="11">
        <f t="shared" ref="E4:E7" si="1">D4/D$8</f>
        <v>9.9009900990099015E-2</v>
      </c>
    </row>
    <row r="5" spans="1:7" x14ac:dyDescent="0.35">
      <c r="A5" s="14" t="s">
        <v>72</v>
      </c>
      <c r="B5">
        <f>COUNTIFS(Sheet1!H2:H251,"1",Sheet1!I2:I251,"3")</f>
        <v>31</v>
      </c>
      <c r="C5" s="11">
        <f t="shared" si="0"/>
        <v>0.21527777777777779</v>
      </c>
      <c r="D5">
        <f>COUNTIFS(Sheet1!$H$2:$H$251,"2",Sheet1!$I$2:$I$251,"3")</f>
        <v>25</v>
      </c>
      <c r="E5" s="11">
        <f t="shared" si="1"/>
        <v>0.24752475247524752</v>
      </c>
      <c r="G5" s="11"/>
    </row>
    <row r="6" spans="1:7" x14ac:dyDescent="0.35">
      <c r="A6" s="14" t="s">
        <v>73</v>
      </c>
      <c r="B6">
        <f>COUNTIFS(Sheet1!H2:H251,"1",Sheet1!I2:I251,"4")</f>
        <v>70</v>
      </c>
      <c r="C6" s="11">
        <f t="shared" si="0"/>
        <v>0.4861111111111111</v>
      </c>
      <c r="D6">
        <f>COUNTIFS(Sheet1!$H$2:$H$251,"2",Sheet1!$I$2:$I$251,"4")</f>
        <v>42</v>
      </c>
      <c r="E6" s="11">
        <f t="shared" si="1"/>
        <v>0.41584158415841582</v>
      </c>
    </row>
    <row r="7" spans="1:7" x14ac:dyDescent="0.35">
      <c r="A7" s="14" t="s">
        <v>74</v>
      </c>
      <c r="B7">
        <f>COUNTIFS(Sheet1!H2:H251,"1",Sheet1!I2:I251,"5")</f>
        <v>18</v>
      </c>
      <c r="C7" s="11">
        <f t="shared" si="0"/>
        <v>0.125</v>
      </c>
      <c r="D7">
        <f>COUNTIFS(Sheet1!$H$2:$H$251,"2",Sheet1!$I$2:$I$251,"5")</f>
        <v>18</v>
      </c>
      <c r="E7" s="11">
        <f t="shared" si="1"/>
        <v>0.17821782178217821</v>
      </c>
    </row>
    <row r="8" spans="1:7" x14ac:dyDescent="0.35">
      <c r="A8" s="14" t="s">
        <v>43</v>
      </c>
      <c r="B8">
        <f>SUM(B3:B7)</f>
        <v>144</v>
      </c>
      <c r="C8" s="11"/>
      <c r="D8">
        <f>SUM(D3,D4,D5,D6,D7)</f>
        <v>101</v>
      </c>
    </row>
    <row r="10" spans="1:7" x14ac:dyDescent="0.35">
      <c r="A10" s="15" t="s">
        <v>75</v>
      </c>
    </row>
    <row r="11" spans="1:7" x14ac:dyDescent="0.35">
      <c r="B11" s="14" t="s">
        <v>76</v>
      </c>
      <c r="C11" s="9" t="s">
        <v>34</v>
      </c>
      <c r="D11" s="14" t="s">
        <v>77</v>
      </c>
      <c r="E11" s="9" t="s">
        <v>34</v>
      </c>
      <c r="F11" s="14" t="s">
        <v>22</v>
      </c>
      <c r="G11" s="9" t="s">
        <v>34</v>
      </c>
    </row>
    <row r="12" spans="1:7" x14ac:dyDescent="0.35">
      <c r="A12" s="14" t="s">
        <v>70</v>
      </c>
      <c r="B12">
        <f>COUNTIFS(Sheet1!$G$2:$G$251,"1",Sheet1!$I$2:$I$251,"1")</f>
        <v>5</v>
      </c>
      <c r="C12" s="11">
        <f>B12/B$17</f>
        <v>4.3859649122807015E-2</v>
      </c>
      <c r="D12">
        <f>COUNTIFS(Sheet1!$G$2:$G$251,"2",Sheet1!$I$2:$I$251,"1")</f>
        <v>3</v>
      </c>
      <c r="E12" s="11">
        <f>D12/D$17</f>
        <v>3.1578947368421054E-2</v>
      </c>
      <c r="F12">
        <f>COUNTIFS(Sheet1!$G$2:$G$251,"3",Sheet1!$I$2:$I$251,"1")</f>
        <v>0</v>
      </c>
      <c r="G12" s="13">
        <f>F12/F$17</f>
        <v>0</v>
      </c>
    </row>
    <row r="13" spans="1:7" x14ac:dyDescent="0.35">
      <c r="A13" s="14" t="s">
        <v>71</v>
      </c>
      <c r="B13">
        <f>COUNTIFS(Sheet1!$G$2:$G$251,"1",Sheet1!$I$2:$I$251,"2")</f>
        <v>13</v>
      </c>
      <c r="C13" s="11">
        <f t="shared" ref="C13:C16" si="2">B13/B$17</f>
        <v>0.11403508771929824</v>
      </c>
      <c r="D13">
        <f>COUNTIFS(Sheet1!$G$2:$G$251,"2",Sheet1!$I$2:$I$251,"2")</f>
        <v>13</v>
      </c>
      <c r="E13" s="11">
        <f t="shared" ref="E13:E16" si="3">D13/D$17</f>
        <v>0.1368421052631579</v>
      </c>
      <c r="F13">
        <f>COUNTIFS(Sheet1!$G$2:$G$251,"3",Sheet1!$I$2:$I$251,"2")</f>
        <v>7</v>
      </c>
      <c r="G13" s="11">
        <f t="shared" ref="G13:G16" si="4">F13/F$17</f>
        <v>0.19444444444444445</v>
      </c>
    </row>
    <row r="14" spans="1:7" x14ac:dyDescent="0.35">
      <c r="A14" s="14" t="s">
        <v>72</v>
      </c>
      <c r="B14">
        <f>COUNTIFS(Sheet1!$G$2:$G$251,"1",Sheet1!$I$2:$I$251,"3")</f>
        <v>26</v>
      </c>
      <c r="C14" s="11">
        <f t="shared" si="2"/>
        <v>0.22807017543859648</v>
      </c>
      <c r="D14">
        <f>COUNTIFS(Sheet1!$G$2:$G$251,"2",Sheet1!$I$2:$I$251,"3")</f>
        <v>23</v>
      </c>
      <c r="E14" s="11">
        <f t="shared" si="3"/>
        <v>0.24210526315789474</v>
      </c>
      <c r="F14">
        <f>COUNTIFS(Sheet1!$G$2:$G$251,"3",Sheet1!$I$2:$I$251,"3")</f>
        <v>7</v>
      </c>
      <c r="G14" s="11">
        <f t="shared" si="4"/>
        <v>0.19444444444444445</v>
      </c>
    </row>
    <row r="15" spans="1:7" x14ac:dyDescent="0.35">
      <c r="A15" s="14" t="s">
        <v>73</v>
      </c>
      <c r="B15">
        <f>COUNTIFS(Sheet1!$G$2:$G$251,"1",Sheet1!$I$2:$I$251,"4")</f>
        <v>52</v>
      </c>
      <c r="C15" s="11">
        <f t="shared" si="2"/>
        <v>0.45614035087719296</v>
      </c>
      <c r="D15">
        <f>COUNTIFS(Sheet1!$G$2:$G$251,"2",Sheet1!$I$2:$I$251,"4")</f>
        <v>45</v>
      </c>
      <c r="E15" s="11">
        <f t="shared" si="3"/>
        <v>0.47368421052631576</v>
      </c>
      <c r="F15">
        <f>COUNTIFS(Sheet1!$G$2:$G$251,"3",Sheet1!$I$2:$I$251,"4")</f>
        <v>15</v>
      </c>
      <c r="G15" s="11">
        <f t="shared" si="4"/>
        <v>0.41666666666666669</v>
      </c>
    </row>
    <row r="16" spans="1:7" x14ac:dyDescent="0.35">
      <c r="A16" s="14" t="s">
        <v>74</v>
      </c>
      <c r="B16">
        <f>COUNTIFS(Sheet1!$G$2:$G$251,"1",Sheet1!$I$2:$I$251,"5")</f>
        <v>18</v>
      </c>
      <c r="C16" s="11">
        <f t="shared" si="2"/>
        <v>0.15789473684210525</v>
      </c>
      <c r="D16">
        <f>COUNTIFS(Sheet1!$G$2:$G$251,"2",Sheet1!$I$2:$I$251,"5")</f>
        <v>11</v>
      </c>
      <c r="E16" s="11">
        <f t="shared" si="3"/>
        <v>0.11578947368421053</v>
      </c>
      <c r="F16">
        <f>COUNTIFS(Sheet1!$G$2:$G$251,"3",Sheet1!$I$2:$I$251,"5")</f>
        <v>7</v>
      </c>
      <c r="G16" s="11">
        <f t="shared" si="4"/>
        <v>0.19444444444444445</v>
      </c>
    </row>
    <row r="17" spans="1:7" x14ac:dyDescent="0.35">
      <c r="A17" s="14" t="s">
        <v>43</v>
      </c>
      <c r="B17">
        <f>SUM(B12:B16)</f>
        <v>114</v>
      </c>
      <c r="C17" s="11"/>
      <c r="D17">
        <f>SUM(D12:D16)</f>
        <v>95</v>
      </c>
      <c r="E17" s="11"/>
      <c r="F17">
        <f>SUM(F12:F16)</f>
        <v>36</v>
      </c>
      <c r="G17" s="11"/>
    </row>
    <row r="20" spans="1:7" x14ac:dyDescent="0.35">
      <c r="A20" s="15" t="s">
        <v>78</v>
      </c>
    </row>
    <row r="21" spans="1:7" x14ac:dyDescent="0.35">
      <c r="A21" s="14" t="s">
        <v>79</v>
      </c>
      <c r="B21" s="12">
        <f>CORREL(Sheet1!I2:I251,Sheet1!C2:C251)</f>
        <v>-1.9655858218023774E-2</v>
      </c>
      <c r="C21" t="s">
        <v>88</v>
      </c>
    </row>
    <row r="22" spans="1:7" x14ac:dyDescent="0.35">
      <c r="A22" s="14" t="s">
        <v>80</v>
      </c>
      <c r="B22" s="12">
        <f>CORREL(Sheet1!G2:G251,Sheet1!I2:I251)</f>
        <v>7.0908339277502338E-3</v>
      </c>
      <c r="C22" t="s">
        <v>88</v>
      </c>
    </row>
    <row r="23" spans="1:7" x14ac:dyDescent="0.35">
      <c r="A23" s="14" t="s">
        <v>81</v>
      </c>
      <c r="B23" s="12">
        <f>CORREL(Sheet1!H2:H251,Sheet1!I2:I251)</f>
        <v>5.519208987435377E-2</v>
      </c>
      <c r="C23" t="s">
        <v>88</v>
      </c>
    </row>
    <row r="24" spans="1:7" x14ac:dyDescent="0.35">
      <c r="A24" s="14" t="s">
        <v>82</v>
      </c>
      <c r="B24" s="12">
        <f>CORREL(Sheet1!B2:B251,Sheet1!I2:I251)</f>
        <v>-8.4541314302133241E-2</v>
      </c>
      <c r="C24" t="s">
        <v>88</v>
      </c>
    </row>
    <row r="25" spans="1:7" x14ac:dyDescent="0.35">
      <c r="A25" s="14" t="s">
        <v>83</v>
      </c>
      <c r="B25" s="12">
        <f>CORREL(Sheet1!D2:D251,Sheet1!B2:B251)</f>
        <v>0.28601027165088827</v>
      </c>
      <c r="C25" t="s">
        <v>88</v>
      </c>
    </row>
    <row r="26" spans="1:7" x14ac:dyDescent="0.35">
      <c r="A26" s="14" t="s">
        <v>84</v>
      </c>
      <c r="B26" s="12">
        <f>CORREL(Sheet1!C2:C251,Sheet1!E2:E251)</f>
        <v>0.64043806203224973</v>
      </c>
      <c r="C26" t="s">
        <v>87</v>
      </c>
    </row>
    <row r="27" spans="1:7" x14ac:dyDescent="0.35">
      <c r="A27" s="14" t="s">
        <v>85</v>
      </c>
      <c r="B27" s="12">
        <f>CORREL(Sheet1!F2:F251,Sheet1!D2:D251)</f>
        <v>0.87788093037309223</v>
      </c>
      <c r="C27" t="s">
        <v>87</v>
      </c>
    </row>
    <row r="28" spans="1:7" x14ac:dyDescent="0.35">
      <c r="A28" s="14" t="s">
        <v>86</v>
      </c>
      <c r="B28" s="12">
        <f>CORREL(Sheet1!F2:F251,Sheet1!B2:B251)</f>
        <v>0.29723660773227595</v>
      </c>
      <c r="C28" t="s">
        <v>88</v>
      </c>
    </row>
    <row r="32" spans="1:7" x14ac:dyDescent="0.35">
      <c r="A32" s="15" t="s">
        <v>69</v>
      </c>
      <c r="B32" s="1" t="s">
        <v>1</v>
      </c>
    </row>
    <row r="33" spans="1:8" x14ac:dyDescent="0.35">
      <c r="B33" s="9" t="s">
        <v>89</v>
      </c>
      <c r="C33" s="9" t="s">
        <v>90</v>
      </c>
      <c r="D33" s="9" t="s">
        <v>33</v>
      </c>
    </row>
    <row r="34" spans="1:8" x14ac:dyDescent="0.35">
      <c r="A34" s="14" t="s">
        <v>24</v>
      </c>
      <c r="B34" s="10">
        <f>AVERAGEIF(Sheet1!H2:H251,"1",Sheet1!B2:B251)</f>
        <v>674645.69798657717</v>
      </c>
      <c r="C34" s="18">
        <f>STDEV(Sheet1!B2:B150)</f>
        <v>700451.77750403597</v>
      </c>
      <c r="D34">
        <f>B8</f>
        <v>144</v>
      </c>
    </row>
    <row r="35" spans="1:8" x14ac:dyDescent="0.35">
      <c r="A35" s="14" t="s">
        <v>25</v>
      </c>
      <c r="B35" s="10">
        <f>AVERAGEIF(Sheet1!H2:H251,"2",Sheet1!B2:B251)</f>
        <v>540323.11881188117</v>
      </c>
      <c r="C35" s="18">
        <f>STDEV(Sheet1!B151:B251)</f>
        <v>138112.35521286915</v>
      </c>
      <c r="D35">
        <f>D8</f>
        <v>101</v>
      </c>
    </row>
    <row r="37" spans="1:8" x14ac:dyDescent="0.35">
      <c r="A37" s="15" t="s">
        <v>69</v>
      </c>
      <c r="B37" s="1" t="s">
        <v>2</v>
      </c>
      <c r="F37" s="15"/>
      <c r="G37" s="1"/>
    </row>
    <row r="38" spans="1:8" x14ac:dyDescent="0.35">
      <c r="A38" s="15"/>
      <c r="B38" s="9" t="s">
        <v>89</v>
      </c>
      <c r="C38" s="9" t="s">
        <v>90</v>
      </c>
      <c r="D38" s="9" t="s">
        <v>33</v>
      </c>
    </row>
    <row r="39" spans="1:8" x14ac:dyDescent="0.35">
      <c r="A39" s="14" t="s">
        <v>24</v>
      </c>
      <c r="B39" s="18">
        <f>AVERAGEIF(Sheet1!H2:H251,"1",Sheet1!C2:C251)</f>
        <v>133.05369127516778</v>
      </c>
      <c r="C39" s="18">
        <f>STDEV(Sheet1!C2:C150)</f>
        <v>20.890572435618605</v>
      </c>
      <c r="D39">
        <f>D34</f>
        <v>144</v>
      </c>
    </row>
    <row r="40" spans="1:8" x14ac:dyDescent="0.35">
      <c r="A40" s="14" t="s">
        <v>25</v>
      </c>
      <c r="B40" s="18">
        <f>AVERAGEIF(Sheet1!H2:H251,"2",Sheet1!C2:C251)</f>
        <v>126.12871287128714</v>
      </c>
      <c r="C40" s="18">
        <f>STDEV(Sheet1!C151:C251)</f>
        <v>21.192292639701165</v>
      </c>
      <c r="D40">
        <f>D35</f>
        <v>101</v>
      </c>
      <c r="H40" s="15"/>
    </row>
  </sheetData>
  <pageMargins left="0.7" right="0.7" top="0.75" bottom="0.75" header="0.3" footer="0.3"/>
  <pageSetup paperSize="9" orientation="portrait" horizontalDpi="300" verticalDpi="300" r:id="rId1"/>
  <ignoredErrors>
    <ignoredError sqref="D3:D7 F12:F16 D12:D16" formula="1"/>
    <ignoredError sqref="C34:C35 C39:C40" formulaRange="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1121C-5E89-4B0E-9E7E-49B767A7E0F1}">
  <dimension ref="P2:P251"/>
  <sheetViews>
    <sheetView zoomScaleNormal="100" workbookViewId="0">
      <selection activeCell="J16" sqref="J16"/>
    </sheetView>
  </sheetViews>
  <sheetFormatPr defaultRowHeight="14.5" x14ac:dyDescent="0.35"/>
  <cols>
    <col min="11" max="11" width="14.54296875" bestFit="1" customWidth="1"/>
  </cols>
  <sheetData>
    <row r="2" spans="16:16" x14ac:dyDescent="0.35">
      <c r="P2" s="2"/>
    </row>
    <row r="3" spans="16:16" x14ac:dyDescent="0.35">
      <c r="P3" s="2"/>
    </row>
    <row r="4" spans="16:16" x14ac:dyDescent="0.35">
      <c r="P4" s="2"/>
    </row>
    <row r="5" spans="16:16" x14ac:dyDescent="0.35">
      <c r="P5" s="2"/>
    </row>
    <row r="6" spans="16:16" x14ac:dyDescent="0.35">
      <c r="P6" s="2"/>
    </row>
    <row r="7" spans="16:16" x14ac:dyDescent="0.35">
      <c r="P7" s="2"/>
    </row>
    <row r="8" spans="16:16" x14ac:dyDescent="0.35">
      <c r="P8" s="2"/>
    </row>
    <row r="9" spans="16:16" x14ac:dyDescent="0.35">
      <c r="P9" s="2"/>
    </row>
    <row r="10" spans="16:16" x14ac:dyDescent="0.35">
      <c r="P10" s="2"/>
    </row>
    <row r="11" spans="16:16" x14ac:dyDescent="0.35">
      <c r="P11" s="2"/>
    </row>
    <row r="12" spans="16:16" x14ac:dyDescent="0.35">
      <c r="P12" s="2"/>
    </row>
    <row r="13" spans="16:16" x14ac:dyDescent="0.35">
      <c r="P13" s="2"/>
    </row>
    <row r="14" spans="16:16" x14ac:dyDescent="0.35">
      <c r="P14" s="2"/>
    </row>
    <row r="15" spans="16:16" x14ac:dyDescent="0.35">
      <c r="P15" s="2"/>
    </row>
    <row r="16" spans="16:16" x14ac:dyDescent="0.35">
      <c r="P16" s="2"/>
    </row>
    <row r="17" spans="16:16" x14ac:dyDescent="0.35">
      <c r="P17" s="2"/>
    </row>
    <row r="18" spans="16:16" x14ac:dyDescent="0.35">
      <c r="P18" s="2"/>
    </row>
    <row r="19" spans="16:16" x14ac:dyDescent="0.35">
      <c r="P19" s="2"/>
    </row>
    <row r="20" spans="16:16" x14ac:dyDescent="0.35">
      <c r="P20" s="2"/>
    </row>
    <row r="21" spans="16:16" x14ac:dyDescent="0.35">
      <c r="P21" s="2"/>
    </row>
    <row r="22" spans="16:16" x14ac:dyDescent="0.35">
      <c r="P22" s="2"/>
    </row>
    <row r="23" spans="16:16" x14ac:dyDescent="0.35">
      <c r="P23" s="2"/>
    </row>
    <row r="24" spans="16:16" x14ac:dyDescent="0.35">
      <c r="P24" s="2"/>
    </row>
    <row r="25" spans="16:16" x14ac:dyDescent="0.35">
      <c r="P25" s="2"/>
    </row>
    <row r="26" spans="16:16" x14ac:dyDescent="0.35">
      <c r="P26" s="2"/>
    </row>
    <row r="27" spans="16:16" x14ac:dyDescent="0.35">
      <c r="P27" s="2"/>
    </row>
    <row r="28" spans="16:16" x14ac:dyDescent="0.35">
      <c r="P28" s="2"/>
    </row>
    <row r="29" spans="16:16" x14ac:dyDescent="0.35">
      <c r="P29" s="2"/>
    </row>
    <row r="30" spans="16:16" x14ac:dyDescent="0.35">
      <c r="P30" s="2"/>
    </row>
    <row r="31" spans="16:16" x14ac:dyDescent="0.35">
      <c r="P31" s="2"/>
    </row>
    <row r="32" spans="16:16" x14ac:dyDescent="0.35">
      <c r="P32" s="2"/>
    </row>
    <row r="33" spans="16:16" x14ac:dyDescent="0.35">
      <c r="P33" s="2"/>
    </row>
    <row r="34" spans="16:16" x14ac:dyDescent="0.35">
      <c r="P34" s="2"/>
    </row>
    <row r="35" spans="16:16" x14ac:dyDescent="0.35">
      <c r="P35" s="2"/>
    </row>
    <row r="36" spans="16:16" x14ac:dyDescent="0.35">
      <c r="P36" s="2"/>
    </row>
    <row r="37" spans="16:16" x14ac:dyDescent="0.35">
      <c r="P37" s="2"/>
    </row>
    <row r="38" spans="16:16" x14ac:dyDescent="0.35">
      <c r="P38" s="2"/>
    </row>
    <row r="39" spans="16:16" x14ac:dyDescent="0.35">
      <c r="P39" s="2"/>
    </row>
    <row r="40" spans="16:16" x14ac:dyDescent="0.35">
      <c r="P40" s="2"/>
    </row>
    <row r="41" spans="16:16" x14ac:dyDescent="0.35">
      <c r="P41" s="2"/>
    </row>
    <row r="42" spans="16:16" x14ac:dyDescent="0.35">
      <c r="P42" s="2"/>
    </row>
    <row r="43" spans="16:16" x14ac:dyDescent="0.35">
      <c r="P43" s="2"/>
    </row>
    <row r="44" spans="16:16" x14ac:dyDescent="0.35">
      <c r="P44" s="2"/>
    </row>
    <row r="45" spans="16:16" x14ac:dyDescent="0.35">
      <c r="P45" s="2"/>
    </row>
    <row r="46" spans="16:16" x14ac:dyDescent="0.35">
      <c r="P46" s="2"/>
    </row>
    <row r="47" spans="16:16" x14ac:dyDescent="0.35">
      <c r="P47" s="2"/>
    </row>
    <row r="48" spans="16:16" x14ac:dyDescent="0.35">
      <c r="P48" s="2"/>
    </row>
    <row r="49" spans="16:16" x14ac:dyDescent="0.35">
      <c r="P49" s="2"/>
    </row>
    <row r="50" spans="16:16" x14ac:dyDescent="0.35">
      <c r="P50" s="2"/>
    </row>
    <row r="51" spans="16:16" x14ac:dyDescent="0.35">
      <c r="P51" s="2"/>
    </row>
    <row r="52" spans="16:16" x14ac:dyDescent="0.35">
      <c r="P52" s="2"/>
    </row>
    <row r="53" spans="16:16" x14ac:dyDescent="0.35">
      <c r="P53" s="2"/>
    </row>
    <row r="54" spans="16:16" x14ac:dyDescent="0.35">
      <c r="P54" s="2"/>
    </row>
    <row r="55" spans="16:16" x14ac:dyDescent="0.35">
      <c r="P55" s="2"/>
    </row>
    <row r="56" spans="16:16" x14ac:dyDescent="0.35">
      <c r="P56" s="2"/>
    </row>
    <row r="57" spans="16:16" x14ac:dyDescent="0.35">
      <c r="P57" s="2"/>
    </row>
    <row r="58" spans="16:16" x14ac:dyDescent="0.35">
      <c r="P58" s="2"/>
    </row>
    <row r="59" spans="16:16" x14ac:dyDescent="0.35">
      <c r="P59" s="2"/>
    </row>
    <row r="60" spans="16:16" x14ac:dyDescent="0.35">
      <c r="P60" s="2"/>
    </row>
    <row r="61" spans="16:16" x14ac:dyDescent="0.35">
      <c r="P61" s="2"/>
    </row>
    <row r="62" spans="16:16" x14ac:dyDescent="0.35">
      <c r="P62" s="2"/>
    </row>
    <row r="63" spans="16:16" x14ac:dyDescent="0.35">
      <c r="P63" s="2"/>
    </row>
    <row r="64" spans="16:16" x14ac:dyDescent="0.35">
      <c r="P64" s="2"/>
    </row>
    <row r="65" spans="16:16" x14ac:dyDescent="0.35">
      <c r="P65" s="2"/>
    </row>
    <row r="66" spans="16:16" x14ac:dyDescent="0.35">
      <c r="P66" s="2"/>
    </row>
    <row r="67" spans="16:16" x14ac:dyDescent="0.35">
      <c r="P67" s="2"/>
    </row>
    <row r="68" spans="16:16" x14ac:dyDescent="0.35">
      <c r="P68" s="2"/>
    </row>
    <row r="69" spans="16:16" x14ac:dyDescent="0.35">
      <c r="P69" s="2"/>
    </row>
    <row r="70" spans="16:16" x14ac:dyDescent="0.35">
      <c r="P70" s="2"/>
    </row>
    <row r="71" spans="16:16" x14ac:dyDescent="0.35">
      <c r="P71" s="2"/>
    </row>
    <row r="72" spans="16:16" x14ac:dyDescent="0.35">
      <c r="P72" s="2"/>
    </row>
    <row r="73" spans="16:16" x14ac:dyDescent="0.35">
      <c r="P73" s="2"/>
    </row>
    <row r="74" spans="16:16" x14ac:dyDescent="0.35">
      <c r="P74" s="2"/>
    </row>
    <row r="75" spans="16:16" x14ac:dyDescent="0.35">
      <c r="P75" s="2"/>
    </row>
    <row r="76" spans="16:16" x14ac:dyDescent="0.35">
      <c r="P76" s="2"/>
    </row>
    <row r="77" spans="16:16" x14ac:dyDescent="0.35">
      <c r="P77" s="2"/>
    </row>
    <row r="78" spans="16:16" x14ac:dyDescent="0.35">
      <c r="P78" s="2"/>
    </row>
    <row r="79" spans="16:16" x14ac:dyDescent="0.35">
      <c r="P79" s="2"/>
    </row>
    <row r="80" spans="16:16" x14ac:dyDescent="0.35">
      <c r="P80" s="2"/>
    </row>
    <row r="81" spans="16:16" x14ac:dyDescent="0.35">
      <c r="P81" s="2"/>
    </row>
    <row r="82" spans="16:16" x14ac:dyDescent="0.35">
      <c r="P82" s="2"/>
    </row>
    <row r="83" spans="16:16" x14ac:dyDescent="0.35">
      <c r="P83" s="2"/>
    </row>
    <row r="84" spans="16:16" x14ac:dyDescent="0.35">
      <c r="P84" s="2"/>
    </row>
    <row r="85" spans="16:16" x14ac:dyDescent="0.35">
      <c r="P85" s="2"/>
    </row>
    <row r="86" spans="16:16" x14ac:dyDescent="0.35">
      <c r="P86" s="2"/>
    </row>
    <row r="87" spans="16:16" x14ac:dyDescent="0.35">
      <c r="P87" s="2"/>
    </row>
    <row r="88" spans="16:16" x14ac:dyDescent="0.35">
      <c r="P88" s="2"/>
    </row>
    <row r="89" spans="16:16" x14ac:dyDescent="0.35">
      <c r="P89" s="2"/>
    </row>
    <row r="90" spans="16:16" x14ac:dyDescent="0.35">
      <c r="P90" s="2"/>
    </row>
    <row r="91" spans="16:16" x14ac:dyDescent="0.35">
      <c r="P91" s="2"/>
    </row>
    <row r="92" spans="16:16" x14ac:dyDescent="0.35">
      <c r="P92" s="2"/>
    </row>
    <row r="93" spans="16:16" x14ac:dyDescent="0.35">
      <c r="P93" s="2"/>
    </row>
    <row r="94" spans="16:16" x14ac:dyDescent="0.35">
      <c r="P94" s="2"/>
    </row>
    <row r="95" spans="16:16" x14ac:dyDescent="0.35">
      <c r="P95" s="2"/>
    </row>
    <row r="96" spans="16:16" x14ac:dyDescent="0.35">
      <c r="P96" s="2"/>
    </row>
    <row r="97" spans="16:16" x14ac:dyDescent="0.35">
      <c r="P97" s="2"/>
    </row>
    <row r="98" spans="16:16" x14ac:dyDescent="0.35">
      <c r="P98" s="2"/>
    </row>
    <row r="99" spans="16:16" x14ac:dyDescent="0.35">
      <c r="P99" s="2"/>
    </row>
    <row r="100" spans="16:16" x14ac:dyDescent="0.35">
      <c r="P100" s="2"/>
    </row>
    <row r="101" spans="16:16" x14ac:dyDescent="0.35">
      <c r="P101" s="2"/>
    </row>
    <row r="102" spans="16:16" x14ac:dyDescent="0.35">
      <c r="P102" s="2"/>
    </row>
    <row r="103" spans="16:16" x14ac:dyDescent="0.35">
      <c r="P103" s="2"/>
    </row>
    <row r="104" spans="16:16" x14ac:dyDescent="0.35">
      <c r="P104" s="2"/>
    </row>
    <row r="105" spans="16:16" x14ac:dyDescent="0.35">
      <c r="P105" s="2"/>
    </row>
    <row r="106" spans="16:16" x14ac:dyDescent="0.35">
      <c r="P106" s="2"/>
    </row>
    <row r="107" spans="16:16" x14ac:dyDescent="0.35">
      <c r="P107" s="2"/>
    </row>
    <row r="108" spans="16:16" x14ac:dyDescent="0.35">
      <c r="P108" s="2"/>
    </row>
    <row r="109" spans="16:16" x14ac:dyDescent="0.35">
      <c r="P109" s="2"/>
    </row>
    <row r="110" spans="16:16" x14ac:dyDescent="0.35">
      <c r="P110" s="2"/>
    </row>
    <row r="111" spans="16:16" x14ac:dyDescent="0.35">
      <c r="P111" s="2"/>
    </row>
    <row r="112" spans="16:16" x14ac:dyDescent="0.35">
      <c r="P112" s="2"/>
    </row>
    <row r="113" spans="16:16" x14ac:dyDescent="0.35">
      <c r="P113" s="2"/>
    </row>
    <row r="114" spans="16:16" x14ac:dyDescent="0.35">
      <c r="P114" s="2"/>
    </row>
    <row r="115" spans="16:16" x14ac:dyDescent="0.35">
      <c r="P115" s="2"/>
    </row>
    <row r="116" spans="16:16" x14ac:dyDescent="0.35">
      <c r="P116" s="2"/>
    </row>
    <row r="117" spans="16:16" x14ac:dyDescent="0.35">
      <c r="P117" s="2"/>
    </row>
    <row r="118" spans="16:16" x14ac:dyDescent="0.35">
      <c r="P118" s="2"/>
    </row>
    <row r="119" spans="16:16" x14ac:dyDescent="0.35">
      <c r="P119" s="2"/>
    </row>
    <row r="120" spans="16:16" x14ac:dyDescent="0.35">
      <c r="P120" s="2"/>
    </row>
    <row r="121" spans="16:16" x14ac:dyDescent="0.35">
      <c r="P121" s="2"/>
    </row>
    <row r="122" spans="16:16" x14ac:dyDescent="0.35">
      <c r="P122" s="2"/>
    </row>
    <row r="123" spans="16:16" x14ac:dyDescent="0.35">
      <c r="P123" s="2"/>
    </row>
    <row r="124" spans="16:16" x14ac:dyDescent="0.35">
      <c r="P124" s="2"/>
    </row>
    <row r="125" spans="16:16" x14ac:dyDescent="0.35">
      <c r="P125" s="2"/>
    </row>
    <row r="126" spans="16:16" x14ac:dyDescent="0.35">
      <c r="P126" s="2"/>
    </row>
    <row r="127" spans="16:16" x14ac:dyDescent="0.35">
      <c r="P127" s="2"/>
    </row>
    <row r="128" spans="16:16" x14ac:dyDescent="0.35">
      <c r="P128" s="2"/>
    </row>
    <row r="129" spans="16:16" x14ac:dyDescent="0.35">
      <c r="P129" s="2"/>
    </row>
    <row r="130" spans="16:16" x14ac:dyDescent="0.35">
      <c r="P130" s="2"/>
    </row>
    <row r="131" spans="16:16" x14ac:dyDescent="0.35">
      <c r="P131" s="2"/>
    </row>
    <row r="132" spans="16:16" x14ac:dyDescent="0.35">
      <c r="P132" s="2"/>
    </row>
    <row r="133" spans="16:16" x14ac:dyDescent="0.35">
      <c r="P133" s="2"/>
    </row>
    <row r="134" spans="16:16" x14ac:dyDescent="0.35">
      <c r="P134" s="2"/>
    </row>
    <row r="135" spans="16:16" x14ac:dyDescent="0.35">
      <c r="P135" s="2"/>
    </row>
    <row r="136" spans="16:16" x14ac:dyDescent="0.35">
      <c r="P136" s="2"/>
    </row>
    <row r="137" spans="16:16" x14ac:dyDescent="0.35">
      <c r="P137" s="2"/>
    </row>
    <row r="138" spans="16:16" x14ac:dyDescent="0.35">
      <c r="P138" s="2"/>
    </row>
    <row r="139" spans="16:16" x14ac:dyDescent="0.35">
      <c r="P139" s="2"/>
    </row>
    <row r="140" spans="16:16" x14ac:dyDescent="0.35">
      <c r="P140" s="2"/>
    </row>
    <row r="141" spans="16:16" x14ac:dyDescent="0.35">
      <c r="P141" s="2"/>
    </row>
    <row r="142" spans="16:16" x14ac:dyDescent="0.35">
      <c r="P142" s="2"/>
    </row>
    <row r="143" spans="16:16" x14ac:dyDescent="0.35">
      <c r="P143" s="2"/>
    </row>
    <row r="144" spans="16:16" x14ac:dyDescent="0.35">
      <c r="P144" s="2"/>
    </row>
    <row r="145" spans="16:16" x14ac:dyDescent="0.35">
      <c r="P145" s="2"/>
    </row>
    <row r="146" spans="16:16" x14ac:dyDescent="0.35">
      <c r="P146" s="2"/>
    </row>
    <row r="147" spans="16:16" x14ac:dyDescent="0.35">
      <c r="P147" s="2"/>
    </row>
    <row r="148" spans="16:16" x14ac:dyDescent="0.35">
      <c r="P148" s="2"/>
    </row>
    <row r="149" spans="16:16" x14ac:dyDescent="0.35">
      <c r="P149" s="2"/>
    </row>
    <row r="150" spans="16:16" x14ac:dyDescent="0.35">
      <c r="P150" s="2"/>
    </row>
    <row r="151" spans="16:16" x14ac:dyDescent="0.35">
      <c r="P151" s="2"/>
    </row>
    <row r="152" spans="16:16" x14ac:dyDescent="0.35">
      <c r="P152" s="2"/>
    </row>
    <row r="153" spans="16:16" x14ac:dyDescent="0.35">
      <c r="P153" s="2"/>
    </row>
    <row r="154" spans="16:16" x14ac:dyDescent="0.35">
      <c r="P154" s="2"/>
    </row>
    <row r="155" spans="16:16" x14ac:dyDescent="0.35">
      <c r="P155" s="2"/>
    </row>
    <row r="156" spans="16:16" x14ac:dyDescent="0.35">
      <c r="P156" s="2"/>
    </row>
    <row r="157" spans="16:16" x14ac:dyDescent="0.35">
      <c r="P157" s="2"/>
    </row>
    <row r="158" spans="16:16" x14ac:dyDescent="0.35">
      <c r="P158" s="2"/>
    </row>
    <row r="159" spans="16:16" x14ac:dyDescent="0.35">
      <c r="P159" s="2"/>
    </row>
    <row r="160" spans="16:16" x14ac:dyDescent="0.35">
      <c r="P160" s="2"/>
    </row>
    <row r="161" spans="16:16" x14ac:dyDescent="0.35">
      <c r="P161" s="2"/>
    </row>
    <row r="162" spans="16:16" x14ac:dyDescent="0.35">
      <c r="P162" s="2"/>
    </row>
    <row r="163" spans="16:16" x14ac:dyDescent="0.35">
      <c r="P163" s="2"/>
    </row>
    <row r="164" spans="16:16" x14ac:dyDescent="0.35">
      <c r="P164" s="2"/>
    </row>
    <row r="165" spans="16:16" x14ac:dyDescent="0.35">
      <c r="P165" s="2"/>
    </row>
    <row r="166" spans="16:16" x14ac:dyDescent="0.35">
      <c r="P166" s="2"/>
    </row>
    <row r="167" spans="16:16" x14ac:dyDescent="0.35">
      <c r="P167" s="2"/>
    </row>
    <row r="168" spans="16:16" x14ac:dyDescent="0.35">
      <c r="P168" s="2"/>
    </row>
    <row r="169" spans="16:16" x14ac:dyDescent="0.35">
      <c r="P169" s="2"/>
    </row>
    <row r="170" spans="16:16" x14ac:dyDescent="0.35">
      <c r="P170" s="2"/>
    </row>
    <row r="171" spans="16:16" x14ac:dyDescent="0.35">
      <c r="P171" s="2"/>
    </row>
    <row r="172" spans="16:16" x14ac:dyDescent="0.35">
      <c r="P172" s="2"/>
    </row>
    <row r="173" spans="16:16" x14ac:dyDescent="0.35">
      <c r="P173" s="2"/>
    </row>
    <row r="174" spans="16:16" x14ac:dyDescent="0.35">
      <c r="P174" s="2"/>
    </row>
    <row r="175" spans="16:16" x14ac:dyDescent="0.35">
      <c r="P175" s="2"/>
    </row>
    <row r="176" spans="16:16" x14ac:dyDescent="0.35">
      <c r="P176" s="2"/>
    </row>
    <row r="177" spans="16:16" x14ac:dyDescent="0.35">
      <c r="P177" s="2"/>
    </row>
    <row r="178" spans="16:16" x14ac:dyDescent="0.35">
      <c r="P178" s="2"/>
    </row>
    <row r="179" spans="16:16" x14ac:dyDescent="0.35">
      <c r="P179" s="2"/>
    </row>
    <row r="180" spans="16:16" x14ac:dyDescent="0.35">
      <c r="P180" s="2"/>
    </row>
    <row r="181" spans="16:16" x14ac:dyDescent="0.35">
      <c r="P181" s="2"/>
    </row>
    <row r="182" spans="16:16" x14ac:dyDescent="0.35">
      <c r="P182" s="2"/>
    </row>
    <row r="183" spans="16:16" x14ac:dyDescent="0.35">
      <c r="P183" s="2"/>
    </row>
    <row r="184" spans="16:16" x14ac:dyDescent="0.35">
      <c r="P184" s="2"/>
    </row>
    <row r="185" spans="16:16" x14ac:dyDescent="0.35">
      <c r="P185" s="2"/>
    </row>
    <row r="186" spans="16:16" x14ac:dyDescent="0.35">
      <c r="P186" s="2"/>
    </row>
    <row r="187" spans="16:16" x14ac:dyDescent="0.35">
      <c r="P187" s="2"/>
    </row>
    <row r="188" spans="16:16" x14ac:dyDescent="0.35">
      <c r="P188" s="2"/>
    </row>
    <row r="189" spans="16:16" x14ac:dyDescent="0.35">
      <c r="P189" s="2"/>
    </row>
    <row r="190" spans="16:16" x14ac:dyDescent="0.35">
      <c r="P190" s="2"/>
    </row>
    <row r="191" spans="16:16" x14ac:dyDescent="0.35">
      <c r="P191" s="2"/>
    </row>
    <row r="192" spans="16:16" x14ac:dyDescent="0.35">
      <c r="P192" s="2"/>
    </row>
    <row r="193" spans="16:16" x14ac:dyDescent="0.35">
      <c r="P193" s="2"/>
    </row>
    <row r="194" spans="16:16" x14ac:dyDescent="0.35">
      <c r="P194" s="2"/>
    </row>
    <row r="195" spans="16:16" x14ac:dyDescent="0.35">
      <c r="P195" s="2"/>
    </row>
    <row r="196" spans="16:16" x14ac:dyDescent="0.35">
      <c r="P196" s="2"/>
    </row>
    <row r="197" spans="16:16" x14ac:dyDescent="0.35">
      <c r="P197" s="2"/>
    </row>
    <row r="198" spans="16:16" x14ac:dyDescent="0.35">
      <c r="P198" s="2"/>
    </row>
    <row r="199" spans="16:16" x14ac:dyDescent="0.35">
      <c r="P199" s="2"/>
    </row>
    <row r="200" spans="16:16" x14ac:dyDescent="0.35">
      <c r="P200" s="2"/>
    </row>
    <row r="201" spans="16:16" x14ac:dyDescent="0.35">
      <c r="P201" s="2"/>
    </row>
    <row r="202" spans="16:16" x14ac:dyDescent="0.35">
      <c r="P202" s="2"/>
    </row>
    <row r="203" spans="16:16" x14ac:dyDescent="0.35">
      <c r="P203" s="2"/>
    </row>
    <row r="204" spans="16:16" x14ac:dyDescent="0.35">
      <c r="P204" s="2"/>
    </row>
    <row r="205" spans="16:16" x14ac:dyDescent="0.35">
      <c r="P205" s="2"/>
    </row>
    <row r="206" spans="16:16" x14ac:dyDescent="0.35">
      <c r="P206" s="2"/>
    </row>
    <row r="207" spans="16:16" x14ac:dyDescent="0.35">
      <c r="P207" s="2"/>
    </row>
    <row r="208" spans="16:16" x14ac:dyDescent="0.35">
      <c r="P208" s="2"/>
    </row>
    <row r="209" spans="16:16" x14ac:dyDescent="0.35">
      <c r="P209" s="2"/>
    </row>
    <row r="210" spans="16:16" x14ac:dyDescent="0.35">
      <c r="P210" s="2"/>
    </row>
    <row r="211" spans="16:16" x14ac:dyDescent="0.35">
      <c r="P211" s="2"/>
    </row>
    <row r="212" spans="16:16" x14ac:dyDescent="0.35">
      <c r="P212" s="2"/>
    </row>
    <row r="213" spans="16:16" x14ac:dyDescent="0.35">
      <c r="P213" s="2"/>
    </row>
    <row r="214" spans="16:16" x14ac:dyDescent="0.35">
      <c r="P214" s="2"/>
    </row>
    <row r="215" spans="16:16" x14ac:dyDescent="0.35">
      <c r="P215" s="2"/>
    </row>
    <row r="216" spans="16:16" x14ac:dyDescent="0.35">
      <c r="P216" s="2"/>
    </row>
    <row r="217" spans="16:16" x14ac:dyDescent="0.35">
      <c r="P217" s="2"/>
    </row>
    <row r="218" spans="16:16" x14ac:dyDescent="0.35">
      <c r="P218" s="2"/>
    </row>
    <row r="219" spans="16:16" x14ac:dyDescent="0.35">
      <c r="P219" s="2"/>
    </row>
    <row r="220" spans="16:16" x14ac:dyDescent="0.35">
      <c r="P220" s="2"/>
    </row>
    <row r="221" spans="16:16" x14ac:dyDescent="0.35">
      <c r="P221" s="2"/>
    </row>
    <row r="222" spans="16:16" x14ac:dyDescent="0.35">
      <c r="P222" s="2"/>
    </row>
    <row r="223" spans="16:16" x14ac:dyDescent="0.35">
      <c r="P223" s="2"/>
    </row>
    <row r="224" spans="16:16" x14ac:dyDescent="0.35">
      <c r="P224" s="2"/>
    </row>
    <row r="225" spans="16:16" x14ac:dyDescent="0.35">
      <c r="P225" s="2"/>
    </row>
    <row r="226" spans="16:16" x14ac:dyDescent="0.35">
      <c r="P226" s="2"/>
    </row>
    <row r="227" spans="16:16" x14ac:dyDescent="0.35">
      <c r="P227" s="2"/>
    </row>
    <row r="228" spans="16:16" x14ac:dyDescent="0.35">
      <c r="P228" s="2"/>
    </row>
    <row r="229" spans="16:16" x14ac:dyDescent="0.35">
      <c r="P229" s="2"/>
    </row>
    <row r="230" spans="16:16" x14ac:dyDescent="0.35">
      <c r="P230" s="2"/>
    </row>
    <row r="231" spans="16:16" x14ac:dyDescent="0.35">
      <c r="P231" s="2"/>
    </row>
    <row r="232" spans="16:16" x14ac:dyDescent="0.35">
      <c r="P232" s="2"/>
    </row>
    <row r="233" spans="16:16" x14ac:dyDescent="0.35">
      <c r="P233" s="2"/>
    </row>
    <row r="234" spans="16:16" x14ac:dyDescent="0.35">
      <c r="P234" s="2"/>
    </row>
    <row r="235" spans="16:16" x14ac:dyDescent="0.35">
      <c r="P235" s="2"/>
    </row>
    <row r="236" spans="16:16" x14ac:dyDescent="0.35">
      <c r="P236" s="2"/>
    </row>
    <row r="237" spans="16:16" x14ac:dyDescent="0.35">
      <c r="P237" s="2"/>
    </row>
    <row r="238" spans="16:16" x14ac:dyDescent="0.35">
      <c r="P238" s="2"/>
    </row>
    <row r="239" spans="16:16" x14ac:dyDescent="0.35">
      <c r="P239" s="2"/>
    </row>
    <row r="240" spans="16:16" x14ac:dyDescent="0.35">
      <c r="P240" s="2"/>
    </row>
    <row r="241" spans="16:16" x14ac:dyDescent="0.35">
      <c r="P241" s="2"/>
    </row>
    <row r="242" spans="16:16" x14ac:dyDescent="0.35">
      <c r="P242" s="2"/>
    </row>
    <row r="243" spans="16:16" x14ac:dyDescent="0.35">
      <c r="P243" s="2"/>
    </row>
    <row r="244" spans="16:16" x14ac:dyDescent="0.35">
      <c r="P244" s="2"/>
    </row>
    <row r="245" spans="16:16" x14ac:dyDescent="0.35">
      <c r="P245" s="2"/>
    </row>
    <row r="246" spans="16:16" x14ac:dyDescent="0.35">
      <c r="P246" s="2"/>
    </row>
    <row r="247" spans="16:16" x14ac:dyDescent="0.35">
      <c r="P247" s="2"/>
    </row>
    <row r="248" spans="16:16" x14ac:dyDescent="0.35">
      <c r="P248" s="2"/>
    </row>
    <row r="249" spans="16:16" x14ac:dyDescent="0.35">
      <c r="P249" s="2"/>
    </row>
    <row r="250" spans="16:16" x14ac:dyDescent="0.35">
      <c r="P250" s="2"/>
    </row>
    <row r="251" spans="16:16" x14ac:dyDescent="0.35">
      <c r="P251" s="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7DE2-67A6-4037-87A9-7C3E871D8A28}">
  <dimension ref="A1:G7"/>
  <sheetViews>
    <sheetView zoomScaleNormal="100" workbookViewId="0">
      <selection activeCell="L13" sqref="L13"/>
    </sheetView>
  </sheetViews>
  <sheetFormatPr defaultRowHeight="14.5" x14ac:dyDescent="0.35"/>
  <cols>
    <col min="1" max="1" width="15" bestFit="1" customWidth="1"/>
    <col min="3" max="3" width="8.81640625" customWidth="1"/>
  </cols>
  <sheetData>
    <row r="1" spans="1:7" x14ac:dyDescent="0.35">
      <c r="B1" s="14" t="s">
        <v>76</v>
      </c>
      <c r="C1" s="9"/>
      <c r="D1" s="14" t="s">
        <v>77</v>
      </c>
      <c r="E1" s="9"/>
      <c r="F1" s="14" t="s">
        <v>22</v>
      </c>
      <c r="G1" s="9"/>
    </row>
    <row r="2" spans="1:7" x14ac:dyDescent="0.35">
      <c r="A2" s="14" t="s">
        <v>70</v>
      </c>
      <c r="B2">
        <f>COUNTIFS(Sheet1!$G$2:$G$251,"1",Sheet1!$I$2:$I$251,"1")</f>
        <v>5</v>
      </c>
      <c r="C2" s="11"/>
      <c r="D2">
        <f>COUNTIFS(Sheet1!$G$2:$G$251,"2",Sheet1!$I$2:$I$251,"1")</f>
        <v>3</v>
      </c>
      <c r="E2" s="11"/>
      <c r="F2">
        <f>COUNTIFS(Sheet1!$G$2:$G$251,"3",Sheet1!$I$2:$I$251,"1")</f>
        <v>0</v>
      </c>
      <c r="G2" s="13"/>
    </row>
    <row r="3" spans="1:7" x14ac:dyDescent="0.35">
      <c r="A3" s="14" t="s">
        <v>71</v>
      </c>
      <c r="B3">
        <f>COUNTIFS(Sheet1!$G$2:$G$251,"1",Sheet1!$I$2:$I$251,"2")</f>
        <v>13</v>
      </c>
      <c r="C3" s="11"/>
      <c r="D3">
        <f>COUNTIFS(Sheet1!$G$2:$G$251,"2",Sheet1!$I$2:$I$251,"2")</f>
        <v>13</v>
      </c>
      <c r="E3" s="11"/>
      <c r="F3">
        <f>COUNTIFS(Sheet1!$G$2:$G$251,"3",Sheet1!$I$2:$I$251,"2")</f>
        <v>7</v>
      </c>
      <c r="G3" s="11"/>
    </row>
    <row r="4" spans="1:7" x14ac:dyDescent="0.35">
      <c r="A4" s="14" t="s">
        <v>72</v>
      </c>
      <c r="B4">
        <f>COUNTIFS(Sheet1!$G$2:$G$251,"1",Sheet1!$I$2:$I$251,"3")</f>
        <v>26</v>
      </c>
      <c r="C4" s="11"/>
      <c r="D4">
        <f>COUNTIFS(Sheet1!$G$2:$G$251,"2",Sheet1!$I$2:$I$251,"3")</f>
        <v>23</v>
      </c>
      <c r="E4" s="11"/>
      <c r="F4">
        <f>COUNTIFS(Sheet1!$G$2:$G$251,"3",Sheet1!$I$2:$I$251,"3")</f>
        <v>7</v>
      </c>
      <c r="G4" s="11"/>
    </row>
    <row r="5" spans="1:7" x14ac:dyDescent="0.35">
      <c r="A5" s="14" t="s">
        <v>73</v>
      </c>
      <c r="B5">
        <f>COUNTIFS(Sheet1!$G$2:$G$251,"1",Sheet1!$I$2:$I$251,"4")</f>
        <v>52</v>
      </c>
      <c r="C5" s="11"/>
      <c r="D5">
        <f>COUNTIFS(Sheet1!$G$2:$G$251,"2",Sheet1!$I$2:$I$251,"4")</f>
        <v>45</v>
      </c>
      <c r="E5" s="11"/>
      <c r="F5">
        <f>COUNTIFS(Sheet1!$G$2:$G$251,"3",Sheet1!$I$2:$I$251,"4")</f>
        <v>15</v>
      </c>
      <c r="G5" s="11"/>
    </row>
    <row r="6" spans="1:7" x14ac:dyDescent="0.35">
      <c r="A6" s="14" t="s">
        <v>74</v>
      </c>
      <c r="B6">
        <f>COUNTIFS(Sheet1!$G$2:$G$251,"1",Sheet1!$I$2:$I$251,"5")</f>
        <v>18</v>
      </c>
      <c r="C6" s="11"/>
      <c r="D6">
        <f>COUNTIFS(Sheet1!$G$2:$G$251,"2",Sheet1!$I$2:$I$251,"5")</f>
        <v>11</v>
      </c>
      <c r="E6" s="11"/>
      <c r="F6">
        <f>COUNTIFS(Sheet1!$G$2:$G$251,"3",Sheet1!$I$2:$I$251,"5")</f>
        <v>7</v>
      </c>
      <c r="G6" s="11"/>
    </row>
    <row r="7" spans="1:7" x14ac:dyDescent="0.35">
      <c r="A7" s="14" t="s">
        <v>43</v>
      </c>
      <c r="B7">
        <f>SUM(B2:B6)</f>
        <v>114</v>
      </c>
      <c r="C7" s="11"/>
      <c r="D7">
        <f>SUM(D2:D6)</f>
        <v>95</v>
      </c>
      <c r="E7" s="11"/>
      <c r="F7">
        <f>SUM(F2:F6)</f>
        <v>36</v>
      </c>
      <c r="G7" s="11"/>
    </row>
  </sheetData>
  <pageMargins left="0.7" right="0.7" top="0.75" bottom="0.75"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75D07-E355-4255-9828-5809069E7A82}">
  <dimension ref="A2:H4"/>
  <sheetViews>
    <sheetView tabSelected="1" workbookViewId="0">
      <selection activeCell="O10" sqref="O10"/>
    </sheetView>
  </sheetViews>
  <sheetFormatPr defaultRowHeight="14.5" x14ac:dyDescent="0.35"/>
  <cols>
    <col min="1" max="1" width="6.453125" bestFit="1" customWidth="1"/>
    <col min="2" max="2" width="6.54296875" bestFit="1" customWidth="1"/>
    <col min="3" max="3" width="1.81640625" bestFit="1" customWidth="1"/>
    <col min="4" max="6" width="2.81640625" bestFit="1" customWidth="1"/>
    <col min="8" max="8" width="1.81640625" bestFit="1" customWidth="1"/>
  </cols>
  <sheetData>
    <row r="2" spans="1:8" x14ac:dyDescent="0.35">
      <c r="B2" t="s">
        <v>3</v>
      </c>
    </row>
    <row r="3" spans="1:8" x14ac:dyDescent="0.35">
      <c r="B3">
        <v>3</v>
      </c>
      <c r="C3">
        <v>4</v>
      </c>
      <c r="D3">
        <v>5</v>
      </c>
      <c r="E3">
        <v>6</v>
      </c>
      <c r="F3">
        <v>7</v>
      </c>
      <c r="G3">
        <v>8</v>
      </c>
      <c r="H3">
        <v>9</v>
      </c>
    </row>
    <row r="4" spans="1:8" x14ac:dyDescent="0.35">
      <c r="A4" t="s">
        <v>91</v>
      </c>
      <c r="B4">
        <f>COUNTIF(Sheet1!D2:D251,"3")</f>
        <v>2</v>
      </c>
      <c r="C4">
        <f>COUNTIF(Sheet1!D2:D251,"4")</f>
        <v>8</v>
      </c>
      <c r="D4">
        <f>COUNTIF(Sheet1!D2:D251,"5")</f>
        <v>35</v>
      </c>
      <c r="E4">
        <f>COUNTIF(Sheet1!D2:D251,"6")</f>
        <v>71</v>
      </c>
      <c r="F4">
        <f>COUNTIF(Sheet1!D2:D251,"7")</f>
        <v>92</v>
      </c>
      <c r="G4">
        <f>COUNTIF(Sheet1!D2:D251,"8")</f>
        <v>39</v>
      </c>
      <c r="H4">
        <f>COUNTIF(Sheet1!D2:D251,"9")</f>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Bivariate</vt:lpstr>
      <vt:lpstr>Region</vt:lpstr>
      <vt:lpstr>House Type</vt:lpstr>
      <vt:lpstr>Rooms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Gerry Conyngham</dc:creator>
  <cp:lastModifiedBy>Emma Flynn</cp:lastModifiedBy>
  <dcterms:created xsi:type="dcterms:W3CDTF">2019-10-03T06:39:12Z</dcterms:created>
  <dcterms:modified xsi:type="dcterms:W3CDTF">2024-04-14T11:02:16Z</dcterms:modified>
</cp:coreProperties>
</file>