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defaultThemeVersion="124226"/>
  <bookViews>
    <workbookView xWindow="480" yWindow="105" windowWidth="19425" windowHeight="11025"/>
  </bookViews>
  <sheets>
    <sheet name="Main" sheetId="1" r:id="rId1"/>
    <sheet name="DecrermentAssumptions" sheetId="2" r:id="rId2"/>
  </sheets>
  <definedNames>
    <definedName name="Age.AnnuityComm">Main!$B$9</definedName>
    <definedName name="Age.Death">Main!$B$10</definedName>
    <definedName name="Age.FirstWD">Main!$B$8</definedName>
    <definedName name="Eligible.Prem.Yr">Main!#REF!</definedName>
    <definedName name="Fund.Reb.Target">Main!$B$13</definedName>
    <definedName name="Initial.Prem">Main!$B$7</definedName>
    <definedName name="MAW.Age1">Main!$G$4</definedName>
    <definedName name="MAW.Age2">Main!$G$5</definedName>
    <definedName name="MAW.Age3">Main!$G$6</definedName>
    <definedName name="MAW.Age4">Main!$G$7</definedName>
    <definedName name="MAW.Rate1">Main!$H$4</definedName>
    <definedName name="MAW.Rate2">Main!$H$5</definedName>
    <definedName name="MAW.Rate3">Main!$H$6</definedName>
    <definedName name="MAW.Rate4">Main!$H$7</definedName>
    <definedName name="Rate.FundFee">Main!$E$4</definedName>
    <definedName name="Rate.MandE">Main!$E$3</definedName>
    <definedName name="Rate.Mortality">Main!$B$11</definedName>
    <definedName name="Rate.RiderCharge">Main!$B$5</definedName>
    <definedName name="Rate.RiskFree">Main!$E$6</definedName>
    <definedName name="Rate.StepUp">Main!$B$3</definedName>
    <definedName name="Rate.WD">Main!$B$12</definedName>
    <definedName name="StepUp.Yr">Main!$B$4</definedName>
    <definedName name="Volatility">Main!$E$7</definedName>
  </definedNames>
  <calcPr calcId="171027"/>
</workbook>
</file>

<file path=xl/calcChain.xml><?xml version="1.0" encoding="utf-8"?>
<calcChain xmlns="http://schemas.openxmlformats.org/spreadsheetml/2006/main">
  <c r="G18" i="1" l="1"/>
  <c r="F18" i="1"/>
  <c r="Z18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AT18" i="1" s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3" i="2"/>
  <c r="E2" i="2"/>
  <c r="AE18" i="1" l="1"/>
  <c r="L18" i="1"/>
  <c r="AP20" i="1" l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19" i="1"/>
  <c r="AR18" i="1" l="1"/>
  <c r="AB18" i="1"/>
  <c r="AC18" i="1"/>
  <c r="C19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19" i="1"/>
  <c r="A20" i="1" l="1"/>
  <c r="AJ19" i="1"/>
  <c r="AG19" i="1" s="1"/>
  <c r="AT19" i="1"/>
  <c r="Z19" i="1" s="1"/>
  <c r="AR19" i="1"/>
  <c r="C20" i="1"/>
  <c r="AM19" i="1"/>
  <c r="AR20" i="1"/>
  <c r="E18" i="1"/>
  <c r="I18" i="1" s="1"/>
  <c r="AJ20" i="1" l="1"/>
  <c r="AG20" i="1" s="1"/>
  <c r="AT20" i="1"/>
  <c r="Z20" i="1" s="1"/>
  <c r="A21" i="1"/>
  <c r="AI19" i="1"/>
  <c r="C21" i="1"/>
  <c r="AM20" i="1"/>
  <c r="J18" i="1"/>
  <c r="M18" i="1"/>
  <c r="K18" i="1"/>
  <c r="A22" i="1" l="1"/>
  <c r="AR21" i="1"/>
  <c r="AJ21" i="1"/>
  <c r="AG21" i="1" s="1"/>
  <c r="AT21" i="1"/>
  <c r="Z21" i="1" s="1"/>
  <c r="AI20" i="1"/>
  <c r="C22" i="1"/>
  <c r="AM21" i="1"/>
  <c r="Q18" i="1"/>
  <c r="O18" i="1"/>
  <c r="N18" i="1"/>
  <c r="AA18" i="1" l="1"/>
  <c r="AU18" i="1" s="1"/>
  <c r="U18" i="1"/>
  <c r="AJ22" i="1"/>
  <c r="AG22" i="1" s="1"/>
  <c r="AT22" i="1"/>
  <c r="Z22" i="1" s="1"/>
  <c r="A23" i="1"/>
  <c r="AR22" i="1"/>
  <c r="S18" i="1"/>
  <c r="R18" i="1"/>
  <c r="AI21" i="1"/>
  <c r="C23" i="1"/>
  <c r="AM22" i="1"/>
  <c r="H19" i="1" l="1"/>
  <c r="AK19" i="1"/>
  <c r="V18" i="1"/>
  <c r="W18" i="1"/>
  <c r="X18" i="1"/>
  <c r="Y18" i="1" s="1"/>
  <c r="G19" i="1" s="1"/>
  <c r="A24" i="1"/>
  <c r="AR23" i="1"/>
  <c r="AJ23" i="1"/>
  <c r="AG23" i="1" s="1"/>
  <c r="AT23" i="1"/>
  <c r="Z23" i="1" s="1"/>
  <c r="AI22" i="1"/>
  <c r="C24" i="1"/>
  <c r="AM23" i="1"/>
  <c r="AD19" i="1" l="1"/>
  <c r="AQ19" i="1"/>
  <c r="T19" i="1"/>
  <c r="F19" i="1"/>
  <c r="E19" i="1" s="1"/>
  <c r="I19" i="1" s="1"/>
  <c r="A25" i="1"/>
  <c r="AR24" i="1"/>
  <c r="AJ24" i="1"/>
  <c r="AG24" i="1" s="1"/>
  <c r="AT24" i="1"/>
  <c r="Z24" i="1" s="1"/>
  <c r="AI23" i="1"/>
  <c r="C25" i="1"/>
  <c r="AM24" i="1"/>
  <c r="K19" i="1" l="1"/>
  <c r="J19" i="1"/>
  <c r="AJ25" i="1"/>
  <c r="AG25" i="1" s="1"/>
  <c r="AT25" i="1"/>
  <c r="Z25" i="1" s="1"/>
  <c r="A26" i="1"/>
  <c r="AR25" i="1"/>
  <c r="AI24" i="1"/>
  <c r="C26" i="1"/>
  <c r="AM25" i="1"/>
  <c r="A27" i="1" l="1"/>
  <c r="AR26" i="1"/>
  <c r="AJ26" i="1"/>
  <c r="AG26" i="1" s="1"/>
  <c r="AT26" i="1"/>
  <c r="Z26" i="1" s="1"/>
  <c r="AI25" i="1"/>
  <c r="C27" i="1"/>
  <c r="AM26" i="1"/>
  <c r="AJ27" i="1" l="1"/>
  <c r="AG27" i="1" s="1"/>
  <c r="AT27" i="1"/>
  <c r="Z27" i="1" s="1"/>
  <c r="A28" i="1"/>
  <c r="AR27" i="1"/>
  <c r="AI26" i="1"/>
  <c r="C28" i="1"/>
  <c r="AM27" i="1"/>
  <c r="AJ28" i="1" l="1"/>
  <c r="AG28" i="1" s="1"/>
  <c r="AT28" i="1"/>
  <c r="Z28" i="1" s="1"/>
  <c r="A29" i="1"/>
  <c r="AR28" i="1"/>
  <c r="AI27" i="1"/>
  <c r="C29" i="1"/>
  <c r="AM28" i="1"/>
  <c r="A30" i="1" l="1"/>
  <c r="AR29" i="1"/>
  <c r="AJ29" i="1"/>
  <c r="AG29" i="1" s="1"/>
  <c r="AT29" i="1"/>
  <c r="Z29" i="1" s="1"/>
  <c r="AI28" i="1"/>
  <c r="C30" i="1"/>
  <c r="AM29" i="1"/>
  <c r="A31" i="1" l="1"/>
  <c r="AR30" i="1"/>
  <c r="AJ30" i="1"/>
  <c r="AG30" i="1" s="1"/>
  <c r="AT30" i="1"/>
  <c r="Z30" i="1" s="1"/>
  <c r="AI29" i="1"/>
  <c r="C31" i="1"/>
  <c r="AM30" i="1"/>
  <c r="A32" i="1" l="1"/>
  <c r="AR31" i="1"/>
  <c r="AJ31" i="1"/>
  <c r="AG31" i="1" s="1"/>
  <c r="AT31" i="1"/>
  <c r="Z31" i="1" s="1"/>
  <c r="AI30" i="1"/>
  <c r="C32" i="1"/>
  <c r="AM31" i="1"/>
  <c r="AJ32" i="1" l="1"/>
  <c r="AG32" i="1" s="1"/>
  <c r="AT32" i="1"/>
  <c r="Z32" i="1" s="1"/>
  <c r="A33" i="1"/>
  <c r="AR32" i="1"/>
  <c r="AI31" i="1"/>
  <c r="C33" i="1"/>
  <c r="AM32" i="1"/>
  <c r="AJ33" i="1" l="1"/>
  <c r="AG33" i="1" s="1"/>
  <c r="AT33" i="1"/>
  <c r="Z33" i="1" s="1"/>
  <c r="A34" i="1"/>
  <c r="AR33" i="1"/>
  <c r="AI32" i="1"/>
  <c r="C34" i="1"/>
  <c r="AM33" i="1"/>
  <c r="A35" i="1" l="1"/>
  <c r="AR34" i="1"/>
  <c r="AJ34" i="1"/>
  <c r="AG34" i="1" s="1"/>
  <c r="AT34" i="1"/>
  <c r="Z34" i="1" s="1"/>
  <c r="AI33" i="1"/>
  <c r="C35" i="1"/>
  <c r="AM34" i="1"/>
  <c r="A36" i="1" l="1"/>
  <c r="AR35" i="1"/>
  <c r="AJ35" i="1"/>
  <c r="AG35" i="1" s="1"/>
  <c r="AT35" i="1"/>
  <c r="Z35" i="1" s="1"/>
  <c r="AI34" i="1"/>
  <c r="C36" i="1"/>
  <c r="AM35" i="1"/>
  <c r="AJ36" i="1" l="1"/>
  <c r="AG36" i="1" s="1"/>
  <c r="AT36" i="1"/>
  <c r="Z36" i="1" s="1"/>
  <c r="A37" i="1"/>
  <c r="AR36" i="1"/>
  <c r="AI35" i="1"/>
  <c r="C37" i="1"/>
  <c r="AM36" i="1"/>
  <c r="A38" i="1" l="1"/>
  <c r="AR37" i="1"/>
  <c r="AJ37" i="1"/>
  <c r="AG37" i="1" s="1"/>
  <c r="AT37" i="1"/>
  <c r="Z37" i="1" s="1"/>
  <c r="AI36" i="1"/>
  <c r="C38" i="1"/>
  <c r="AM37" i="1"/>
  <c r="AJ38" i="1" l="1"/>
  <c r="AG38" i="1" s="1"/>
  <c r="AT38" i="1"/>
  <c r="Z38" i="1" s="1"/>
  <c r="A39" i="1"/>
  <c r="AR38" i="1"/>
  <c r="AI37" i="1"/>
  <c r="C39" i="1"/>
  <c r="AM38" i="1"/>
  <c r="AJ39" i="1" l="1"/>
  <c r="AG39" i="1" s="1"/>
  <c r="AT39" i="1"/>
  <c r="Z39" i="1" s="1"/>
  <c r="A40" i="1"/>
  <c r="AR39" i="1"/>
  <c r="AI38" i="1"/>
  <c r="C40" i="1"/>
  <c r="AM39" i="1"/>
  <c r="A41" i="1" l="1"/>
  <c r="AR40" i="1"/>
  <c r="AJ40" i="1"/>
  <c r="AG40" i="1" s="1"/>
  <c r="AT40" i="1"/>
  <c r="Z40" i="1" s="1"/>
  <c r="AI39" i="1"/>
  <c r="C41" i="1"/>
  <c r="AM40" i="1"/>
  <c r="AJ41" i="1" l="1"/>
  <c r="AG41" i="1" s="1"/>
  <c r="AT41" i="1"/>
  <c r="Z41" i="1" s="1"/>
  <c r="A42" i="1"/>
  <c r="AR41" i="1"/>
  <c r="AI40" i="1"/>
  <c r="C42" i="1"/>
  <c r="AM41" i="1"/>
  <c r="A43" i="1" l="1"/>
  <c r="AR42" i="1"/>
  <c r="AJ42" i="1"/>
  <c r="AG42" i="1" s="1"/>
  <c r="AT42" i="1"/>
  <c r="Z42" i="1" s="1"/>
  <c r="AI41" i="1"/>
  <c r="C43" i="1"/>
  <c r="AM42" i="1"/>
  <c r="AJ43" i="1" l="1"/>
  <c r="AG43" i="1" s="1"/>
  <c r="AT43" i="1"/>
  <c r="Z43" i="1" s="1"/>
  <c r="A44" i="1"/>
  <c r="AR43" i="1"/>
  <c r="AI42" i="1"/>
  <c r="C44" i="1"/>
  <c r="AM43" i="1"/>
  <c r="A45" i="1" l="1"/>
  <c r="AR44" i="1"/>
  <c r="AJ44" i="1"/>
  <c r="AG44" i="1" s="1"/>
  <c r="AT44" i="1"/>
  <c r="Z44" i="1" s="1"/>
  <c r="AI43" i="1"/>
  <c r="C45" i="1"/>
  <c r="AM44" i="1"/>
  <c r="A46" i="1" l="1"/>
  <c r="AR45" i="1"/>
  <c r="AJ45" i="1"/>
  <c r="AG45" i="1" s="1"/>
  <c r="AT45" i="1"/>
  <c r="Z45" i="1" s="1"/>
  <c r="AI44" i="1"/>
  <c r="C46" i="1"/>
  <c r="AM45" i="1"/>
  <c r="AJ46" i="1" l="1"/>
  <c r="AG46" i="1" s="1"/>
  <c r="AT46" i="1"/>
  <c r="Z46" i="1" s="1"/>
  <c r="A47" i="1"/>
  <c r="AR46" i="1"/>
  <c r="AI45" i="1"/>
  <c r="C47" i="1"/>
  <c r="AM46" i="1"/>
  <c r="AJ47" i="1" l="1"/>
  <c r="AG47" i="1" s="1"/>
  <c r="AT47" i="1"/>
  <c r="Z47" i="1" s="1"/>
  <c r="A48" i="1"/>
  <c r="AR47" i="1"/>
  <c r="AI46" i="1"/>
  <c r="C48" i="1"/>
  <c r="AM47" i="1"/>
  <c r="A49" i="1" l="1"/>
  <c r="AR48" i="1"/>
  <c r="AJ48" i="1"/>
  <c r="AG48" i="1" s="1"/>
  <c r="AT48" i="1"/>
  <c r="Z48" i="1" s="1"/>
  <c r="AI47" i="1"/>
  <c r="C49" i="1"/>
  <c r="AM48" i="1"/>
  <c r="AJ49" i="1" l="1"/>
  <c r="AG49" i="1" s="1"/>
  <c r="AT49" i="1"/>
  <c r="Z49" i="1" s="1"/>
  <c r="A50" i="1"/>
  <c r="AR49" i="1"/>
  <c r="AI48" i="1"/>
  <c r="C50" i="1"/>
  <c r="AM49" i="1"/>
  <c r="A51" i="1" l="1"/>
  <c r="AR50" i="1"/>
  <c r="AJ50" i="1"/>
  <c r="AG50" i="1" s="1"/>
  <c r="AT50" i="1"/>
  <c r="Z50" i="1" s="1"/>
  <c r="AI49" i="1"/>
  <c r="C51" i="1"/>
  <c r="AM50" i="1"/>
  <c r="A52" i="1" l="1"/>
  <c r="AR51" i="1"/>
  <c r="AJ51" i="1"/>
  <c r="AG51" i="1" s="1"/>
  <c r="AT51" i="1"/>
  <c r="Z51" i="1" s="1"/>
  <c r="AI50" i="1"/>
  <c r="C52" i="1"/>
  <c r="AM51" i="1"/>
  <c r="AJ52" i="1" l="1"/>
  <c r="AG52" i="1" s="1"/>
  <c r="AT52" i="1"/>
  <c r="Z52" i="1" s="1"/>
  <c r="A53" i="1"/>
  <c r="AR52" i="1"/>
  <c r="AI51" i="1"/>
  <c r="C53" i="1"/>
  <c r="AM52" i="1"/>
  <c r="AJ53" i="1" l="1"/>
  <c r="AG53" i="1" s="1"/>
  <c r="AT53" i="1"/>
  <c r="Z53" i="1" s="1"/>
  <c r="A54" i="1"/>
  <c r="AR53" i="1"/>
  <c r="AI52" i="1"/>
  <c r="C54" i="1"/>
  <c r="AM53" i="1"/>
  <c r="A55" i="1" l="1"/>
  <c r="AR54" i="1"/>
  <c r="AJ54" i="1"/>
  <c r="AG54" i="1" s="1"/>
  <c r="AT54" i="1"/>
  <c r="Z54" i="1" s="1"/>
  <c r="AI53" i="1"/>
  <c r="C55" i="1"/>
  <c r="AM54" i="1"/>
  <c r="A56" i="1" l="1"/>
  <c r="AR55" i="1"/>
  <c r="AJ55" i="1"/>
  <c r="AG55" i="1" s="1"/>
  <c r="AT55" i="1"/>
  <c r="Z55" i="1" s="1"/>
  <c r="AI54" i="1"/>
  <c r="C56" i="1"/>
  <c r="AM55" i="1"/>
  <c r="AJ56" i="1" l="1"/>
  <c r="AG56" i="1" s="1"/>
  <c r="AT56" i="1"/>
  <c r="Z56" i="1" s="1"/>
  <c r="A57" i="1"/>
  <c r="AR56" i="1"/>
  <c r="AI55" i="1"/>
  <c r="C57" i="1"/>
  <c r="AM56" i="1"/>
  <c r="AJ57" i="1" l="1"/>
  <c r="AG57" i="1" s="1"/>
  <c r="AT57" i="1"/>
  <c r="Z57" i="1" s="1"/>
  <c r="A58" i="1"/>
  <c r="AR57" i="1"/>
  <c r="AI56" i="1"/>
  <c r="C58" i="1"/>
  <c r="AL58" i="1" s="1"/>
  <c r="AM57" i="1"/>
  <c r="AR58" i="1" l="1"/>
  <c r="AJ58" i="1"/>
  <c r="AG58" i="1" s="1"/>
  <c r="AT58" i="1"/>
  <c r="Z58" i="1" s="1"/>
  <c r="AI57" i="1"/>
  <c r="AM58" i="1"/>
  <c r="AI58" i="1" l="1"/>
  <c r="AE19" i="1" l="1"/>
  <c r="AV19" i="1"/>
  <c r="L19" i="1"/>
  <c r="M19" i="1" s="1"/>
  <c r="O19" i="1" l="1"/>
  <c r="N19" i="1"/>
  <c r="P19" i="1"/>
  <c r="Q19" i="1" s="1"/>
  <c r="S19" i="1" l="1"/>
  <c r="R19" i="1"/>
  <c r="AA19" i="1"/>
  <c r="AU19" i="1" s="1"/>
  <c r="U19" i="1"/>
  <c r="AC19" i="1"/>
  <c r="AB19" i="1"/>
  <c r="AW19" i="1"/>
  <c r="AF19" i="1" l="1"/>
  <c r="AL20" i="1"/>
  <c r="W19" i="1"/>
  <c r="H20" i="1"/>
  <c r="AK20" i="1"/>
  <c r="AD20" i="1" s="1"/>
  <c r="V19" i="1"/>
  <c r="X19" i="1" s="1"/>
  <c r="AQ20" i="1" l="1"/>
  <c r="T20" i="1"/>
  <c r="F20" i="1"/>
  <c r="Y19" i="1"/>
  <c r="G20" i="1" s="1"/>
  <c r="E20" i="1" l="1"/>
  <c r="I20" i="1" s="1"/>
  <c r="K20" i="1" l="1"/>
  <c r="J20" i="1"/>
  <c r="AV20" i="1" l="1"/>
  <c r="AE20" i="1"/>
  <c r="L20" i="1"/>
  <c r="M20" i="1" s="1"/>
  <c r="O20" i="1" l="1"/>
  <c r="P20" i="1"/>
  <c r="Q20" i="1" s="1"/>
  <c r="N20" i="1"/>
  <c r="R20" i="1" l="1"/>
  <c r="U20" i="1"/>
  <c r="S20" i="1"/>
  <c r="AA20" i="1"/>
  <c r="AU20" i="1" s="1"/>
  <c r="AW20" i="1"/>
  <c r="AB20" i="1"/>
  <c r="AC20" i="1"/>
  <c r="AF20" i="1" s="1"/>
  <c r="W20" i="1" l="1"/>
  <c r="H21" i="1"/>
  <c r="AK21" i="1"/>
  <c r="V20" i="1"/>
  <c r="X20" i="1" s="1"/>
  <c r="AL21" i="1"/>
  <c r="F21" i="1" l="1"/>
  <c r="Y20" i="1"/>
  <c r="G21" i="1" s="1"/>
  <c r="AD21" i="1"/>
  <c r="AQ21" i="1"/>
  <c r="T21" i="1"/>
  <c r="E21" i="1" l="1"/>
  <c r="I21" i="1" s="1"/>
  <c r="L21" i="1"/>
  <c r="AV21" i="1"/>
  <c r="AE21" i="1"/>
  <c r="J21" i="1" l="1"/>
  <c r="M21" i="1"/>
  <c r="K21" i="1"/>
  <c r="N21" i="1" l="1"/>
  <c r="O21" i="1"/>
  <c r="P21" i="1"/>
  <c r="Q21" i="1" l="1"/>
  <c r="AW21" i="1"/>
  <c r="AB21" i="1"/>
  <c r="S21" i="1" l="1"/>
  <c r="R21" i="1"/>
  <c r="U21" i="1"/>
  <c r="AA21" i="1"/>
  <c r="AU21" i="1" s="1"/>
  <c r="W21" i="1" l="1"/>
  <c r="V21" i="1"/>
  <c r="X21" i="1" s="1"/>
  <c r="AK22" i="1"/>
  <c r="AL22" i="1"/>
  <c r="H22" i="1"/>
  <c r="AC21" i="1"/>
  <c r="AF21" i="1" l="1"/>
  <c r="F22" i="1"/>
  <c r="Y21" i="1"/>
  <c r="G22" i="1" s="1"/>
  <c r="AD22" i="1"/>
  <c r="AQ22" i="1"/>
  <c r="T22" i="1"/>
  <c r="E22" i="1" l="1"/>
  <c r="I22" i="1" s="1"/>
  <c r="L22" i="1"/>
  <c r="AV22" i="1"/>
  <c r="AE22" i="1"/>
  <c r="M22" i="1" l="1"/>
  <c r="K22" i="1"/>
  <c r="J22" i="1"/>
  <c r="P22" i="1" l="1"/>
  <c r="Q22" i="1" s="1"/>
  <c r="N22" i="1"/>
  <c r="O22" i="1"/>
  <c r="AB22" i="1" l="1"/>
  <c r="AW22" i="1"/>
  <c r="U22" i="1"/>
  <c r="AC22" i="1" s="1"/>
  <c r="AF22" i="1" s="1"/>
  <c r="R22" i="1"/>
  <c r="AA22" i="1"/>
  <c r="AU22" i="1" s="1"/>
  <c r="S22" i="1"/>
  <c r="AK23" i="1"/>
  <c r="AL23" i="1"/>
  <c r="W22" i="1" l="1"/>
  <c r="V22" i="1"/>
  <c r="X22" i="1" s="1"/>
  <c r="F23" i="1" s="1"/>
  <c r="H23" i="1"/>
  <c r="AQ23" i="1"/>
  <c r="AD23" i="1"/>
  <c r="AE23" i="1" s="1"/>
  <c r="T23" i="1"/>
  <c r="Y22" i="1" l="1"/>
  <c r="G23" i="1" s="1"/>
  <c r="L23" i="1"/>
  <c r="AV23" i="1"/>
  <c r="E23" i="1"/>
  <c r="I23" i="1" s="1"/>
  <c r="J23" i="1" l="1"/>
  <c r="M23" i="1"/>
  <c r="K23" i="1"/>
  <c r="N23" i="1" l="1"/>
  <c r="P23" i="1"/>
  <c r="O23" i="1"/>
  <c r="AW23" i="1" l="1"/>
  <c r="AB23" i="1"/>
  <c r="Q23" i="1"/>
  <c r="S23" i="1" l="1"/>
  <c r="U23" i="1"/>
  <c r="R23" i="1"/>
  <c r="AA23" i="1"/>
  <c r="AU23" i="1" s="1"/>
  <c r="AC23" i="1" l="1"/>
  <c r="AK24" i="1"/>
  <c r="H24" i="1"/>
  <c r="W23" i="1"/>
  <c r="V23" i="1"/>
  <c r="X23" i="1" s="1"/>
  <c r="AL24" i="1"/>
  <c r="F24" i="1" l="1"/>
  <c r="Y23" i="1"/>
  <c r="G24" i="1" s="1"/>
  <c r="T24" i="1"/>
  <c r="AQ24" i="1"/>
  <c r="AD24" i="1"/>
  <c r="AF23" i="1"/>
  <c r="E24" i="1" l="1"/>
  <c r="I24" i="1" s="1"/>
  <c r="L24" i="1"/>
  <c r="AE24" i="1"/>
  <c r="AV24" i="1"/>
  <c r="M24" i="1" l="1"/>
  <c r="P24" i="1" s="1"/>
  <c r="J24" i="1"/>
  <c r="K24" i="1"/>
  <c r="O24" i="1" l="1"/>
  <c r="N24" i="1"/>
  <c r="Q24" i="1"/>
  <c r="AW24" i="1"/>
  <c r="AB24" i="1"/>
  <c r="R24" i="1" l="1"/>
  <c r="S24" i="1"/>
  <c r="U24" i="1"/>
  <c r="AA24" i="1"/>
  <c r="AU24" i="1" s="1"/>
  <c r="V24" i="1" l="1"/>
  <c r="X24" i="1" s="1"/>
  <c r="H25" i="1"/>
  <c r="W24" i="1"/>
  <c r="AK25" i="1"/>
  <c r="AL25" i="1"/>
  <c r="AC24" i="1"/>
  <c r="AQ25" i="1" l="1"/>
  <c r="AD25" i="1"/>
  <c r="T25" i="1"/>
  <c r="AF24" i="1"/>
  <c r="F25" i="1"/>
  <c r="Y24" i="1"/>
  <c r="G25" i="1" s="1"/>
  <c r="E25" i="1" l="1"/>
  <c r="I25" i="1" s="1"/>
  <c r="J25" i="1" s="1"/>
  <c r="AV25" i="1"/>
  <c r="L25" i="1"/>
  <c r="AE25" i="1"/>
  <c r="M25" i="1" l="1"/>
  <c r="N25" i="1" s="1"/>
  <c r="K25" i="1"/>
  <c r="O25" i="1" l="1"/>
  <c r="P25" i="1"/>
  <c r="Q25" i="1" s="1"/>
  <c r="R25" i="1" s="1"/>
  <c r="AB25" i="1"/>
  <c r="AW25" i="1" l="1"/>
  <c r="AA25" i="1"/>
  <c r="AU25" i="1" s="1"/>
  <c r="U25" i="1"/>
  <c r="AC25" i="1" s="1"/>
  <c r="AF25" i="1" s="1"/>
  <c r="S25" i="1"/>
  <c r="AL26" i="1"/>
  <c r="AK26" i="1" l="1"/>
  <c r="AD26" i="1" s="1"/>
  <c r="V25" i="1"/>
  <c r="X25" i="1" s="1"/>
  <c r="H26" i="1"/>
  <c r="W25" i="1"/>
  <c r="F26" i="1"/>
  <c r="Y25" i="1"/>
  <c r="G26" i="1" s="1"/>
  <c r="AV26" i="1" l="1"/>
  <c r="L26" i="1"/>
  <c r="AE26" i="1"/>
  <c r="T26" i="1"/>
  <c r="AQ26" i="1"/>
  <c r="E26" i="1"/>
  <c r="I26" i="1" s="1"/>
  <c r="M26" i="1" l="1"/>
  <c r="K26" i="1"/>
  <c r="J26" i="1"/>
  <c r="O26" i="1" l="1"/>
  <c r="N26" i="1"/>
  <c r="P26" i="1"/>
  <c r="Q26" i="1" l="1"/>
  <c r="AW26" i="1"/>
  <c r="AB26" i="1"/>
  <c r="U26" i="1" l="1"/>
  <c r="R26" i="1"/>
  <c r="S26" i="1"/>
  <c r="AA26" i="1"/>
  <c r="AU26" i="1" s="1"/>
  <c r="V26" i="1" l="1"/>
  <c r="X26" i="1" s="1"/>
  <c r="AK27" i="1"/>
  <c r="W26" i="1"/>
  <c r="H27" i="1"/>
  <c r="AL27" i="1"/>
  <c r="AC26" i="1"/>
  <c r="AF26" i="1" s="1"/>
  <c r="AD27" i="1" l="1"/>
  <c r="T27" i="1"/>
  <c r="AQ27" i="1"/>
  <c r="F27" i="1"/>
  <c r="Y26" i="1"/>
  <c r="G27" i="1" s="1"/>
  <c r="E27" i="1" l="1"/>
  <c r="I27" i="1" s="1"/>
  <c r="AE27" i="1"/>
  <c r="L27" i="1"/>
  <c r="AV27" i="1"/>
  <c r="M27" i="1" l="1"/>
  <c r="K27" i="1"/>
  <c r="J27" i="1"/>
  <c r="P27" i="1" l="1"/>
  <c r="N27" i="1"/>
  <c r="O27" i="1"/>
  <c r="Q27" i="1" l="1"/>
  <c r="AW27" i="1"/>
  <c r="AB27" i="1"/>
  <c r="R27" i="1" l="1"/>
  <c r="S27" i="1"/>
  <c r="U27" i="1"/>
  <c r="AA27" i="1"/>
  <c r="AU27" i="1" s="1"/>
  <c r="AC27" i="1" l="1"/>
  <c r="AK28" i="1"/>
  <c r="W27" i="1"/>
  <c r="V27" i="1"/>
  <c r="X27" i="1" s="1"/>
  <c r="H28" i="1"/>
  <c r="AL28" i="1"/>
  <c r="F28" i="1" l="1"/>
  <c r="Y27" i="1"/>
  <c r="G28" i="1" s="1"/>
  <c r="AD28" i="1"/>
  <c r="AQ28" i="1"/>
  <c r="T28" i="1"/>
  <c r="AF27" i="1"/>
  <c r="AV28" i="1" l="1"/>
  <c r="L28" i="1"/>
  <c r="AE28" i="1"/>
  <c r="E28" i="1"/>
  <c r="I28" i="1" s="1"/>
  <c r="M28" i="1" l="1"/>
  <c r="J28" i="1"/>
  <c r="K28" i="1"/>
  <c r="N28" i="1" l="1"/>
  <c r="O28" i="1"/>
  <c r="P28" i="1"/>
  <c r="AW28" i="1" l="1"/>
  <c r="AB28" i="1"/>
  <c r="Q28" i="1"/>
  <c r="U28" i="1" l="1"/>
  <c r="S28" i="1"/>
  <c r="R28" i="1"/>
  <c r="AA28" i="1"/>
  <c r="AU28" i="1" s="1"/>
  <c r="AK29" i="1" l="1"/>
  <c r="H29" i="1"/>
  <c r="W28" i="1"/>
  <c r="V28" i="1"/>
  <c r="X28" i="1" s="1"/>
  <c r="AL29" i="1"/>
  <c r="AC28" i="1"/>
  <c r="AF28" i="1" l="1"/>
  <c r="AC29" i="1"/>
  <c r="F29" i="1"/>
  <c r="Y28" i="1"/>
  <c r="G29" i="1" s="1"/>
  <c r="AD29" i="1"/>
  <c r="AQ29" i="1"/>
  <c r="T29" i="1"/>
  <c r="AV29" i="1" l="1"/>
  <c r="L29" i="1"/>
  <c r="AE29" i="1"/>
  <c r="E29" i="1"/>
  <c r="I29" i="1" s="1"/>
  <c r="AF29" i="1"/>
  <c r="AC30" i="1"/>
  <c r="AC31" i="1" l="1"/>
  <c r="AF30" i="1"/>
  <c r="M29" i="1"/>
  <c r="J29" i="1"/>
  <c r="K29" i="1"/>
  <c r="O29" i="1" l="1"/>
  <c r="P29" i="1"/>
  <c r="Q29" i="1" s="1"/>
  <c r="N29" i="1"/>
  <c r="AF31" i="1"/>
  <c r="AC32" i="1"/>
  <c r="AF32" i="1" l="1"/>
  <c r="AC33" i="1"/>
  <c r="S29" i="1"/>
  <c r="R29" i="1"/>
  <c r="U29" i="1"/>
  <c r="AA29" i="1"/>
  <c r="AU29" i="1" s="1"/>
  <c r="AW29" i="1"/>
  <c r="AB29" i="1"/>
  <c r="V29" i="1" l="1"/>
  <c r="AK30" i="1"/>
  <c r="W29" i="1"/>
  <c r="H30" i="1"/>
  <c r="AL30" i="1"/>
  <c r="X29" i="1"/>
  <c r="AF33" i="1"/>
  <c r="AC34" i="1"/>
  <c r="AF34" i="1" l="1"/>
  <c r="AC35" i="1"/>
  <c r="F30" i="1"/>
  <c r="Y29" i="1"/>
  <c r="G30" i="1" s="1"/>
  <c r="AD30" i="1"/>
  <c r="T30" i="1"/>
  <c r="AQ30" i="1"/>
  <c r="AV30" i="1" l="1"/>
  <c r="L30" i="1"/>
  <c r="AE30" i="1"/>
  <c r="AC36" i="1"/>
  <c r="AF35" i="1"/>
  <c r="E30" i="1"/>
  <c r="I30" i="1" s="1"/>
  <c r="AC37" i="1" l="1"/>
  <c r="AF36" i="1"/>
  <c r="M30" i="1"/>
  <c r="J30" i="1"/>
  <c r="K30" i="1"/>
  <c r="N30" i="1" l="1"/>
  <c r="P30" i="1"/>
  <c r="O30" i="1"/>
  <c r="AC38" i="1"/>
  <c r="AF37" i="1"/>
  <c r="AC39" i="1" l="1"/>
  <c r="AF38" i="1"/>
  <c r="AW30" i="1"/>
  <c r="AB30" i="1"/>
  <c r="Q30" i="1"/>
  <c r="S30" i="1" l="1"/>
  <c r="R30" i="1"/>
  <c r="U30" i="1"/>
  <c r="AA30" i="1"/>
  <c r="AU30" i="1" s="1"/>
  <c r="AC40" i="1"/>
  <c r="AF39" i="1"/>
  <c r="AF40" i="1" l="1"/>
  <c r="AC41" i="1"/>
  <c r="V30" i="1"/>
  <c r="AK31" i="1"/>
  <c r="H31" i="1"/>
  <c r="W30" i="1"/>
  <c r="AL31" i="1"/>
  <c r="X30" i="1"/>
  <c r="F31" i="1" l="1"/>
  <c r="Y30" i="1"/>
  <c r="G31" i="1" s="1"/>
  <c r="AD31" i="1"/>
  <c r="T31" i="1"/>
  <c r="AQ31" i="1"/>
  <c r="AC42" i="1"/>
  <c r="AF41" i="1"/>
  <c r="E31" i="1" l="1"/>
  <c r="I31" i="1" s="1"/>
  <c r="K31" i="1" s="1"/>
  <c r="AF42" i="1"/>
  <c r="AC43" i="1"/>
  <c r="AV31" i="1"/>
  <c r="L31" i="1"/>
  <c r="AE31" i="1"/>
  <c r="J31" i="1" l="1"/>
  <c r="M31" i="1"/>
  <c r="P31" i="1" s="1"/>
  <c r="AF43" i="1"/>
  <c r="AC44" i="1"/>
  <c r="N31" i="1" l="1"/>
  <c r="O31" i="1"/>
  <c r="AC45" i="1"/>
  <c r="AF44" i="1"/>
  <c r="Q31" i="1"/>
  <c r="AW31" i="1"/>
  <c r="AB31" i="1"/>
  <c r="S31" i="1" l="1"/>
  <c r="U31" i="1"/>
  <c r="R31" i="1"/>
  <c r="AA31" i="1"/>
  <c r="AU31" i="1" s="1"/>
  <c r="AF45" i="1"/>
  <c r="AC46" i="1"/>
  <c r="AC47" i="1" l="1"/>
  <c r="AF46" i="1"/>
  <c r="AK32" i="1"/>
  <c r="V31" i="1"/>
  <c r="W31" i="1"/>
  <c r="H32" i="1"/>
  <c r="AL32" i="1"/>
  <c r="X31" i="1"/>
  <c r="F32" i="1" l="1"/>
  <c r="Y31" i="1"/>
  <c r="G32" i="1" s="1"/>
  <c r="AD32" i="1"/>
  <c r="AQ32" i="1"/>
  <c r="T32" i="1"/>
  <c r="AF47" i="1"/>
  <c r="AC48" i="1"/>
  <c r="E32" i="1" l="1"/>
  <c r="I32" i="1" s="1"/>
  <c r="K32" i="1" s="1"/>
  <c r="AV32" i="1"/>
  <c r="L32" i="1"/>
  <c r="AE32" i="1"/>
  <c r="AF48" i="1"/>
  <c r="AC49" i="1"/>
  <c r="J32" i="1" l="1"/>
  <c r="M32" i="1"/>
  <c r="AF49" i="1"/>
  <c r="AC50" i="1"/>
  <c r="N32" i="1" l="1"/>
  <c r="P32" i="1"/>
  <c r="AW32" i="1" s="1"/>
  <c r="O32" i="1"/>
  <c r="AF50" i="1"/>
  <c r="AC51" i="1"/>
  <c r="Q32" i="1" l="1"/>
  <c r="S32" i="1" s="1"/>
  <c r="AB32" i="1"/>
  <c r="AF51" i="1"/>
  <c r="AC52" i="1"/>
  <c r="AA32" i="1" l="1"/>
  <c r="AU32" i="1" s="1"/>
  <c r="U32" i="1"/>
  <c r="H33" i="1" s="1"/>
  <c r="R32" i="1"/>
  <c r="AF52" i="1"/>
  <c r="AC53" i="1"/>
  <c r="AK33" i="1"/>
  <c r="W32" i="1"/>
  <c r="AL33" i="1"/>
  <c r="X32" i="1"/>
  <c r="V32" i="1" l="1"/>
  <c r="F33" i="1"/>
  <c r="Y32" i="1"/>
  <c r="G33" i="1" s="1"/>
  <c r="AD33" i="1"/>
  <c r="AQ33" i="1"/>
  <c r="T33" i="1"/>
  <c r="AF53" i="1"/>
  <c r="AC54" i="1"/>
  <c r="E33" i="1" l="1"/>
  <c r="I33" i="1" s="1"/>
  <c r="K33" i="1" s="1"/>
  <c r="AC55" i="1"/>
  <c r="AF54" i="1"/>
  <c r="AV33" i="1"/>
  <c r="L33" i="1"/>
  <c r="AE33" i="1"/>
  <c r="J33" i="1" l="1"/>
  <c r="M33" i="1"/>
  <c r="AC56" i="1"/>
  <c r="AF55" i="1"/>
  <c r="N33" i="1" l="1"/>
  <c r="P33" i="1"/>
  <c r="AW33" i="1" s="1"/>
  <c r="O33" i="1"/>
  <c r="AF56" i="1"/>
  <c r="AC57" i="1"/>
  <c r="Q33" i="1" l="1"/>
  <c r="AB33" i="1"/>
  <c r="U33" i="1"/>
  <c r="S33" i="1"/>
  <c r="R33" i="1"/>
  <c r="AA33" i="1"/>
  <c r="AU33" i="1" s="1"/>
  <c r="AF57" i="1"/>
  <c r="AC58" i="1"/>
  <c r="AF58" i="1" s="1"/>
  <c r="AK34" i="1" l="1"/>
  <c r="V33" i="1"/>
  <c r="H34" i="1"/>
  <c r="W33" i="1"/>
  <c r="AL34" i="1"/>
  <c r="X33" i="1"/>
  <c r="F34" i="1" l="1"/>
  <c r="Y33" i="1"/>
  <c r="G34" i="1" s="1"/>
  <c r="AD34" i="1"/>
  <c r="T34" i="1"/>
  <c r="AQ34" i="1"/>
  <c r="E34" i="1" l="1"/>
  <c r="I34" i="1" s="1"/>
  <c r="K34" i="1" s="1"/>
  <c r="AV34" i="1"/>
  <c r="L34" i="1"/>
  <c r="AE34" i="1"/>
  <c r="J34" i="1" l="1"/>
  <c r="M34" i="1"/>
  <c r="O34" i="1" s="1"/>
  <c r="N34" i="1" l="1"/>
  <c r="P34" i="1"/>
  <c r="Q34" i="1" s="1"/>
  <c r="AB34" i="1" l="1"/>
  <c r="AW34" i="1"/>
  <c r="S34" i="1"/>
  <c r="U34" i="1"/>
  <c r="R34" i="1"/>
  <c r="AA34" i="1"/>
  <c r="AU34" i="1" s="1"/>
  <c r="AK35" i="1" l="1"/>
  <c r="W34" i="1"/>
  <c r="H35" i="1"/>
  <c r="V34" i="1"/>
  <c r="AL35" i="1"/>
  <c r="X34" i="1"/>
  <c r="F35" i="1" l="1"/>
  <c r="Y34" i="1"/>
  <c r="G35" i="1" s="1"/>
  <c r="AD35" i="1"/>
  <c r="AQ35" i="1"/>
  <c r="T35" i="1"/>
  <c r="L35" i="1" l="1"/>
  <c r="AV35" i="1"/>
  <c r="AE35" i="1"/>
  <c r="E35" i="1"/>
  <c r="I35" i="1" s="1"/>
  <c r="M35" i="1" l="1"/>
  <c r="J35" i="1"/>
  <c r="K35" i="1"/>
  <c r="O35" i="1" l="1"/>
  <c r="N35" i="1"/>
  <c r="P35" i="1"/>
  <c r="Q35" i="1" l="1"/>
  <c r="AW35" i="1"/>
  <c r="AB35" i="1"/>
  <c r="R35" i="1" l="1"/>
  <c r="U35" i="1"/>
  <c r="S35" i="1"/>
  <c r="AA35" i="1"/>
  <c r="AU35" i="1" s="1"/>
  <c r="AK36" i="1" l="1"/>
  <c r="H36" i="1"/>
  <c r="V35" i="1"/>
  <c r="W35" i="1"/>
  <c r="AL36" i="1"/>
  <c r="X35" i="1"/>
  <c r="F36" i="1" l="1"/>
  <c r="Y35" i="1"/>
  <c r="G36" i="1" s="1"/>
  <c r="AD36" i="1"/>
  <c r="T36" i="1"/>
  <c r="AQ36" i="1"/>
  <c r="E36" i="1" l="1"/>
  <c r="I36" i="1" s="1"/>
  <c r="K36" i="1" s="1"/>
  <c r="AV36" i="1"/>
  <c r="L36" i="1"/>
  <c r="AE36" i="1"/>
  <c r="J36" i="1" l="1"/>
  <c r="M36" i="1"/>
  <c r="O36" i="1" s="1"/>
  <c r="P36" i="1" l="1"/>
  <c r="Q36" i="1" s="1"/>
  <c r="N36" i="1"/>
  <c r="AB36" i="1" l="1"/>
  <c r="AW36" i="1"/>
  <c r="U36" i="1"/>
  <c r="R36" i="1"/>
  <c r="S36" i="1"/>
  <c r="AA36" i="1"/>
  <c r="AU36" i="1" s="1"/>
  <c r="AK37" i="1" l="1"/>
  <c r="W36" i="1"/>
  <c r="H37" i="1"/>
  <c r="V36" i="1"/>
  <c r="AL37" i="1"/>
  <c r="X36" i="1"/>
  <c r="F37" i="1" l="1"/>
  <c r="Y36" i="1"/>
  <c r="G37" i="1" s="1"/>
  <c r="AD37" i="1"/>
  <c r="T37" i="1"/>
  <c r="AQ37" i="1"/>
  <c r="L37" i="1" l="1"/>
  <c r="AV37" i="1"/>
  <c r="AE37" i="1"/>
  <c r="E37" i="1"/>
  <c r="I37" i="1" s="1"/>
  <c r="M37" i="1" l="1"/>
  <c r="J37" i="1"/>
  <c r="K37" i="1"/>
  <c r="O37" i="1" l="1"/>
  <c r="P37" i="1"/>
  <c r="Q37" i="1" s="1"/>
  <c r="N37" i="1"/>
  <c r="AW37" i="1" l="1"/>
  <c r="AB37" i="1"/>
  <c r="R37" i="1"/>
  <c r="S37" i="1"/>
  <c r="U37" i="1"/>
  <c r="AA37" i="1"/>
  <c r="AU37" i="1" s="1"/>
  <c r="H38" i="1" l="1"/>
  <c r="W37" i="1"/>
  <c r="V37" i="1"/>
  <c r="AK38" i="1"/>
  <c r="AL38" i="1"/>
  <c r="X37" i="1"/>
  <c r="F38" i="1" l="1"/>
  <c r="Y37" i="1"/>
  <c r="G38" i="1" s="1"/>
  <c r="AD38" i="1"/>
  <c r="AQ38" i="1"/>
  <c r="T38" i="1"/>
  <c r="E38" i="1" l="1"/>
  <c r="I38" i="1" s="1"/>
  <c r="K38" i="1" s="1"/>
  <c r="AV38" i="1"/>
  <c r="L38" i="1"/>
  <c r="AE38" i="1"/>
  <c r="J38" i="1" l="1"/>
  <c r="M38" i="1"/>
  <c r="P38" i="1" s="1"/>
  <c r="O38" i="1" l="1"/>
  <c r="N38" i="1"/>
  <c r="AW38" i="1"/>
  <c r="AB38" i="1"/>
  <c r="Q38" i="1"/>
  <c r="S38" i="1" l="1"/>
  <c r="U38" i="1"/>
  <c r="R38" i="1"/>
  <c r="AA38" i="1"/>
  <c r="AU38" i="1" s="1"/>
  <c r="H39" i="1" l="1"/>
  <c r="W38" i="1"/>
  <c r="V38" i="1"/>
  <c r="AK39" i="1"/>
  <c r="AL39" i="1"/>
  <c r="X38" i="1"/>
  <c r="AD39" i="1" l="1"/>
  <c r="T39" i="1"/>
  <c r="AQ39" i="1"/>
  <c r="F39" i="1"/>
  <c r="Y38" i="1"/>
  <c r="G39" i="1" s="1"/>
  <c r="E39" i="1" l="1"/>
  <c r="I39" i="1" s="1"/>
  <c r="L39" i="1"/>
  <c r="AV39" i="1"/>
  <c r="AE39" i="1"/>
  <c r="M39" i="1" l="1"/>
  <c r="K39" i="1"/>
  <c r="J39" i="1"/>
  <c r="O39" i="1" l="1"/>
  <c r="P39" i="1"/>
  <c r="Q39" i="1" s="1"/>
  <c r="N39" i="1"/>
  <c r="U39" i="1" l="1"/>
  <c r="S39" i="1"/>
  <c r="R39" i="1"/>
  <c r="AA39" i="1"/>
  <c r="AU39" i="1" s="1"/>
  <c r="AW39" i="1"/>
  <c r="AB39" i="1"/>
  <c r="V39" i="1" l="1"/>
  <c r="H40" i="1"/>
  <c r="W39" i="1"/>
  <c r="AK40" i="1"/>
  <c r="AL40" i="1"/>
  <c r="X39" i="1"/>
  <c r="AD40" i="1" l="1"/>
  <c r="T40" i="1"/>
  <c r="AQ40" i="1"/>
  <c r="F40" i="1"/>
  <c r="Y39" i="1"/>
  <c r="G40" i="1" s="1"/>
  <c r="E40" i="1" l="1"/>
  <c r="I40" i="1" s="1"/>
  <c r="L40" i="1"/>
  <c r="AV40" i="1"/>
  <c r="AE40" i="1"/>
  <c r="M40" i="1" l="1"/>
  <c r="J40" i="1"/>
  <c r="K40" i="1"/>
  <c r="O40" i="1" l="1"/>
  <c r="P40" i="1"/>
  <c r="N40" i="1"/>
  <c r="AW40" i="1" l="1"/>
  <c r="AB40" i="1"/>
  <c r="Q40" i="1"/>
  <c r="S40" i="1" l="1"/>
  <c r="R40" i="1"/>
  <c r="U40" i="1"/>
  <c r="AA40" i="1"/>
  <c r="AU40" i="1" s="1"/>
  <c r="V40" i="1" l="1"/>
  <c r="H41" i="1"/>
  <c r="AK41" i="1"/>
  <c r="W40" i="1"/>
  <c r="AL41" i="1"/>
  <c r="X40" i="1"/>
  <c r="F41" i="1" l="1"/>
  <c r="Y40" i="1"/>
  <c r="G41" i="1" s="1"/>
  <c r="AD41" i="1"/>
  <c r="T41" i="1"/>
  <c r="AQ41" i="1"/>
  <c r="L41" i="1" l="1"/>
  <c r="AV41" i="1"/>
  <c r="AE41" i="1"/>
  <c r="E41" i="1"/>
  <c r="I41" i="1" s="1"/>
  <c r="M41" i="1" l="1"/>
  <c r="J41" i="1"/>
  <c r="K41" i="1"/>
  <c r="P41" i="1" l="1"/>
  <c r="O41" i="1"/>
  <c r="N41" i="1"/>
  <c r="Q41" i="1" l="1"/>
  <c r="AW41" i="1"/>
  <c r="AB41" i="1"/>
  <c r="U41" i="1" l="1"/>
  <c r="S41" i="1"/>
  <c r="R41" i="1"/>
  <c r="AA41" i="1"/>
  <c r="AU41" i="1" s="1"/>
  <c r="V41" i="1" l="1"/>
  <c r="AK42" i="1"/>
  <c r="W41" i="1"/>
  <c r="H42" i="1"/>
  <c r="AL42" i="1"/>
  <c r="X41" i="1"/>
  <c r="F42" i="1" l="1"/>
  <c r="Y41" i="1"/>
  <c r="G42" i="1" s="1"/>
  <c r="AD42" i="1"/>
  <c r="AQ42" i="1"/>
  <c r="T42" i="1"/>
  <c r="AV42" i="1" l="1"/>
  <c r="L42" i="1"/>
  <c r="AE42" i="1"/>
  <c r="E42" i="1"/>
  <c r="I42" i="1" s="1"/>
  <c r="M42" i="1" l="1"/>
  <c r="J42" i="1"/>
  <c r="K42" i="1"/>
  <c r="P42" i="1" l="1"/>
  <c r="Q42" i="1" s="1"/>
  <c r="O42" i="1"/>
  <c r="N42" i="1"/>
  <c r="S42" i="1" l="1"/>
  <c r="R42" i="1"/>
  <c r="U42" i="1"/>
  <c r="AA42" i="1"/>
  <c r="AU42" i="1" s="1"/>
  <c r="AW42" i="1"/>
  <c r="AB42" i="1"/>
  <c r="H43" i="1" l="1"/>
  <c r="V42" i="1"/>
  <c r="W42" i="1"/>
  <c r="AK43" i="1"/>
  <c r="AL43" i="1"/>
  <c r="X42" i="1"/>
  <c r="F43" i="1" l="1"/>
  <c r="Y42" i="1"/>
  <c r="G43" i="1" s="1"/>
  <c r="AD43" i="1"/>
  <c r="T43" i="1"/>
  <c r="AQ43" i="1"/>
  <c r="E43" i="1" l="1"/>
  <c r="I43" i="1" s="1"/>
  <c r="K43" i="1" s="1"/>
  <c r="AV43" i="1"/>
  <c r="L43" i="1"/>
  <c r="AE43" i="1"/>
  <c r="J43" i="1" l="1"/>
  <c r="M43" i="1"/>
  <c r="P43" i="1" s="1"/>
  <c r="Q43" i="1" s="1"/>
  <c r="O43" i="1" l="1"/>
  <c r="S43" i="1" s="1"/>
  <c r="N43" i="1"/>
  <c r="U43" i="1"/>
  <c r="R43" i="1"/>
  <c r="AA43" i="1"/>
  <c r="AU43" i="1" s="1"/>
  <c r="AW43" i="1"/>
  <c r="AB43" i="1"/>
  <c r="H44" i="1" l="1"/>
  <c r="AK44" i="1"/>
  <c r="V43" i="1"/>
  <c r="W43" i="1"/>
  <c r="AL44" i="1"/>
  <c r="X43" i="1"/>
  <c r="F44" i="1" l="1"/>
  <c r="Y43" i="1"/>
  <c r="G44" i="1" s="1"/>
  <c r="AQ44" i="1"/>
  <c r="T44" i="1"/>
  <c r="AD44" i="1"/>
  <c r="AV44" i="1" l="1"/>
  <c r="L44" i="1"/>
  <c r="AE44" i="1"/>
  <c r="E44" i="1"/>
  <c r="I44" i="1" s="1"/>
  <c r="M44" i="1" l="1"/>
  <c r="K44" i="1"/>
  <c r="J44" i="1"/>
  <c r="P44" i="1" l="1"/>
  <c r="Q44" i="1" s="1"/>
  <c r="N44" i="1"/>
  <c r="O44" i="1"/>
  <c r="R44" i="1" l="1"/>
  <c r="S44" i="1"/>
  <c r="U44" i="1"/>
  <c r="AA44" i="1"/>
  <c r="AU44" i="1" s="1"/>
  <c r="AW44" i="1"/>
  <c r="AB44" i="1"/>
  <c r="H45" i="1" l="1"/>
  <c r="W44" i="1"/>
  <c r="V44" i="1"/>
  <c r="AK45" i="1"/>
  <c r="AL45" i="1"/>
  <c r="X44" i="1"/>
  <c r="F45" i="1" l="1"/>
  <c r="Y44" i="1"/>
  <c r="G45" i="1" s="1"/>
  <c r="AD45" i="1"/>
  <c r="T45" i="1"/>
  <c r="AQ45" i="1"/>
  <c r="AV45" i="1" l="1"/>
  <c r="L45" i="1"/>
  <c r="AE45" i="1"/>
  <c r="E45" i="1"/>
  <c r="I45" i="1" s="1"/>
  <c r="M45" i="1" l="1"/>
  <c r="K45" i="1"/>
  <c r="J45" i="1"/>
  <c r="O45" i="1" l="1"/>
  <c r="N45" i="1"/>
  <c r="P45" i="1"/>
  <c r="Q45" i="1" l="1"/>
  <c r="AW45" i="1"/>
  <c r="AB45" i="1"/>
  <c r="R45" i="1" l="1"/>
  <c r="S45" i="1"/>
  <c r="U45" i="1"/>
  <c r="AA45" i="1"/>
  <c r="AU45" i="1" s="1"/>
  <c r="H46" i="1" l="1"/>
  <c r="V45" i="1"/>
  <c r="AK46" i="1"/>
  <c r="W45" i="1"/>
  <c r="AL46" i="1"/>
  <c r="X45" i="1"/>
  <c r="F46" i="1" l="1"/>
  <c r="Y45" i="1"/>
  <c r="G46" i="1" s="1"/>
  <c r="AQ46" i="1"/>
  <c r="T46" i="1"/>
  <c r="AD46" i="1"/>
  <c r="E46" i="1" l="1"/>
  <c r="I46" i="1" s="1"/>
  <c r="AV46" i="1"/>
  <c r="L46" i="1"/>
  <c r="AE46" i="1"/>
  <c r="M46" i="1" l="1"/>
  <c r="P46" i="1" s="1"/>
  <c r="J46" i="1"/>
  <c r="K46" i="1"/>
  <c r="O46" i="1" l="1"/>
  <c r="N46" i="1"/>
  <c r="Q46" i="1"/>
  <c r="AW46" i="1"/>
  <c r="AB46" i="1"/>
  <c r="R46" i="1" l="1"/>
  <c r="S46" i="1"/>
  <c r="U46" i="1"/>
  <c r="AA46" i="1"/>
  <c r="AU46" i="1" s="1"/>
  <c r="V46" i="1" l="1"/>
  <c r="H47" i="1"/>
  <c r="W46" i="1"/>
  <c r="AK47" i="1"/>
  <c r="AL47" i="1"/>
  <c r="X46" i="1"/>
  <c r="F47" i="1" l="1"/>
  <c r="Y46" i="1"/>
  <c r="G47" i="1" s="1"/>
  <c r="AQ47" i="1"/>
  <c r="T47" i="1"/>
  <c r="AD47" i="1"/>
  <c r="E47" i="1" l="1"/>
  <c r="I47" i="1" s="1"/>
  <c r="K47" i="1" s="1"/>
  <c r="AV47" i="1"/>
  <c r="L47" i="1"/>
  <c r="AE47" i="1"/>
  <c r="J47" i="1" l="1"/>
  <c r="M47" i="1"/>
  <c r="O47" i="1" s="1"/>
  <c r="P47" i="1" l="1"/>
  <c r="AW47" i="1" s="1"/>
  <c r="N47" i="1"/>
  <c r="Q47" i="1" l="1"/>
  <c r="R47" i="1" s="1"/>
  <c r="AB47" i="1"/>
  <c r="AA47" i="1" l="1"/>
  <c r="AU47" i="1" s="1"/>
  <c r="U47" i="1"/>
  <c r="X47" i="1" s="1"/>
  <c r="S47" i="1"/>
  <c r="AK48" i="1"/>
  <c r="AL48" i="1"/>
  <c r="V47" i="1" l="1"/>
  <c r="W47" i="1"/>
  <c r="H48" i="1"/>
  <c r="F48" i="1"/>
  <c r="Y47" i="1"/>
  <c r="G48" i="1" s="1"/>
  <c r="T48" i="1"/>
  <c r="AQ48" i="1"/>
  <c r="AD48" i="1"/>
  <c r="L48" i="1" l="1"/>
  <c r="AV48" i="1"/>
  <c r="AE48" i="1"/>
  <c r="E48" i="1"/>
  <c r="I48" i="1" s="1"/>
  <c r="M48" i="1" l="1"/>
  <c r="K48" i="1"/>
  <c r="J48" i="1"/>
  <c r="O48" i="1" l="1"/>
  <c r="N48" i="1"/>
  <c r="P48" i="1"/>
  <c r="Q48" i="1" l="1"/>
  <c r="AW48" i="1"/>
  <c r="AB48" i="1"/>
  <c r="S48" i="1" l="1"/>
  <c r="R48" i="1"/>
  <c r="U48" i="1"/>
  <c r="AA48" i="1"/>
  <c r="AU48" i="1" s="1"/>
  <c r="W48" i="1" l="1"/>
  <c r="H49" i="1"/>
  <c r="V48" i="1"/>
  <c r="AK49" i="1"/>
  <c r="AL49" i="1"/>
  <c r="X48" i="1"/>
  <c r="F49" i="1" l="1"/>
  <c r="Y48" i="1"/>
  <c r="G49" i="1" s="1"/>
  <c r="AD49" i="1"/>
  <c r="T49" i="1"/>
  <c r="AQ49" i="1"/>
  <c r="AV49" i="1" l="1"/>
  <c r="L49" i="1"/>
  <c r="AE49" i="1"/>
  <c r="E49" i="1"/>
  <c r="I49" i="1" s="1"/>
  <c r="M49" i="1" l="1"/>
  <c r="J49" i="1"/>
  <c r="K49" i="1"/>
  <c r="P49" i="1" l="1"/>
  <c r="Q49" i="1" s="1"/>
  <c r="N49" i="1"/>
  <c r="O49" i="1"/>
  <c r="S49" i="1" l="1"/>
  <c r="U49" i="1"/>
  <c r="R49" i="1"/>
  <c r="AA49" i="1"/>
  <c r="AU49" i="1" s="1"/>
  <c r="AW49" i="1"/>
  <c r="AB49" i="1"/>
  <c r="V49" i="1" l="1"/>
  <c r="W49" i="1"/>
  <c r="AK50" i="1"/>
  <c r="H50" i="1"/>
  <c r="AL50" i="1"/>
  <c r="X49" i="1"/>
  <c r="F50" i="1" l="1"/>
  <c r="Y49" i="1"/>
  <c r="G50" i="1" s="1"/>
  <c r="AD50" i="1"/>
  <c r="T50" i="1"/>
  <c r="AQ50" i="1"/>
  <c r="L50" i="1" l="1"/>
  <c r="AV50" i="1"/>
  <c r="AE50" i="1"/>
  <c r="E50" i="1"/>
  <c r="I50" i="1" s="1"/>
  <c r="M50" i="1" l="1"/>
  <c r="K50" i="1"/>
  <c r="J50" i="1"/>
  <c r="N50" i="1" l="1"/>
  <c r="P50" i="1"/>
  <c r="Q50" i="1" s="1"/>
  <c r="O50" i="1"/>
  <c r="AW50" i="1" l="1"/>
  <c r="AB50" i="1"/>
  <c r="R50" i="1"/>
  <c r="S50" i="1"/>
  <c r="U50" i="1"/>
  <c r="AA50" i="1"/>
  <c r="AU50" i="1" s="1"/>
  <c r="AK51" i="1" l="1"/>
  <c r="V50" i="1"/>
  <c r="W50" i="1"/>
  <c r="H51" i="1"/>
  <c r="AL51" i="1"/>
  <c r="X50" i="1"/>
  <c r="AD51" i="1" l="1"/>
  <c r="T51" i="1"/>
  <c r="AQ51" i="1"/>
  <c r="F51" i="1"/>
  <c r="Y50" i="1"/>
  <c r="G51" i="1" s="1"/>
  <c r="E51" i="1" l="1"/>
  <c r="I51" i="1" s="1"/>
  <c r="AV51" i="1"/>
  <c r="L51" i="1"/>
  <c r="AE51" i="1"/>
  <c r="M51" i="1" l="1"/>
  <c r="K51" i="1"/>
  <c r="J51" i="1"/>
  <c r="P51" i="1" l="1"/>
  <c r="Q51" i="1" s="1"/>
  <c r="O51" i="1"/>
  <c r="N51" i="1"/>
  <c r="U51" i="1" l="1"/>
  <c r="S51" i="1"/>
  <c r="R51" i="1"/>
  <c r="AA51" i="1"/>
  <c r="AU51" i="1" s="1"/>
  <c r="AW51" i="1"/>
  <c r="AB51" i="1"/>
  <c r="H52" i="1" l="1"/>
  <c r="W51" i="1"/>
  <c r="AK52" i="1"/>
  <c r="V51" i="1"/>
  <c r="AL52" i="1"/>
  <c r="X51" i="1"/>
  <c r="F52" i="1" l="1"/>
  <c r="Y51" i="1"/>
  <c r="G52" i="1" s="1"/>
  <c r="AD52" i="1"/>
  <c r="AQ52" i="1"/>
  <c r="T52" i="1"/>
  <c r="AV52" i="1" l="1"/>
  <c r="L52" i="1"/>
  <c r="AE52" i="1"/>
  <c r="E52" i="1"/>
  <c r="I52" i="1" s="1"/>
  <c r="M52" i="1" l="1"/>
  <c r="J52" i="1"/>
  <c r="K52" i="1"/>
  <c r="P52" i="1" l="1"/>
  <c r="Q52" i="1" s="1"/>
  <c r="O52" i="1"/>
  <c r="N52" i="1"/>
  <c r="R52" i="1" l="1"/>
  <c r="U52" i="1"/>
  <c r="S52" i="1"/>
  <c r="AA52" i="1"/>
  <c r="AU52" i="1" s="1"/>
  <c r="AW52" i="1"/>
  <c r="AB52" i="1"/>
  <c r="V52" i="1" l="1"/>
  <c r="W52" i="1"/>
  <c r="H53" i="1"/>
  <c r="AK53" i="1"/>
  <c r="AL53" i="1"/>
  <c r="X52" i="1"/>
  <c r="F53" i="1" l="1"/>
  <c r="Y52" i="1"/>
  <c r="G53" i="1" s="1"/>
  <c r="AD53" i="1"/>
  <c r="T53" i="1"/>
  <c r="AQ53" i="1"/>
  <c r="AV53" i="1" l="1"/>
  <c r="L53" i="1"/>
  <c r="AE53" i="1"/>
  <c r="E53" i="1"/>
  <c r="I53" i="1" s="1"/>
  <c r="M53" i="1" l="1"/>
  <c r="J53" i="1"/>
  <c r="K53" i="1"/>
  <c r="N53" i="1" l="1"/>
  <c r="O53" i="1"/>
  <c r="P53" i="1"/>
  <c r="Q53" i="1" l="1"/>
  <c r="AW53" i="1"/>
  <c r="AB53" i="1"/>
  <c r="S53" i="1" l="1"/>
  <c r="U53" i="1"/>
  <c r="R53" i="1"/>
  <c r="AA53" i="1"/>
  <c r="AU53" i="1" s="1"/>
  <c r="V53" i="1" l="1"/>
  <c r="W53" i="1"/>
  <c r="H54" i="1"/>
  <c r="AK54" i="1"/>
  <c r="AL54" i="1"/>
  <c r="X53" i="1"/>
  <c r="AQ54" i="1" l="1"/>
  <c r="AD54" i="1"/>
  <c r="T54" i="1"/>
  <c r="F54" i="1"/>
  <c r="Y53" i="1"/>
  <c r="G54" i="1" s="1"/>
  <c r="E54" i="1" l="1"/>
  <c r="I54" i="1" s="1"/>
  <c r="AV54" i="1"/>
  <c r="L54" i="1"/>
  <c r="AE54" i="1"/>
  <c r="M54" i="1" l="1"/>
  <c r="J54" i="1"/>
  <c r="K54" i="1"/>
  <c r="O54" i="1" l="1"/>
  <c r="P54" i="1"/>
  <c r="Q54" i="1" s="1"/>
  <c r="N54" i="1"/>
  <c r="AW54" i="1" l="1"/>
  <c r="AB54" i="1"/>
  <c r="R54" i="1"/>
  <c r="S54" i="1"/>
  <c r="U54" i="1"/>
  <c r="AA54" i="1"/>
  <c r="AU54" i="1" s="1"/>
  <c r="W54" i="1" l="1"/>
  <c r="H55" i="1"/>
  <c r="V54" i="1"/>
  <c r="AK55" i="1"/>
  <c r="AL55" i="1"/>
  <c r="X54" i="1"/>
  <c r="F55" i="1" l="1"/>
  <c r="Y54" i="1"/>
  <c r="G55" i="1" s="1"/>
  <c r="AD55" i="1"/>
  <c r="T55" i="1"/>
  <c r="AQ55" i="1"/>
  <c r="AV55" i="1" l="1"/>
  <c r="L55" i="1"/>
  <c r="AE55" i="1"/>
  <c r="E55" i="1"/>
  <c r="I55" i="1" s="1"/>
  <c r="M55" i="1" l="1"/>
  <c r="K55" i="1"/>
  <c r="J55" i="1"/>
  <c r="O55" i="1" l="1"/>
  <c r="P55" i="1"/>
  <c r="Q55" i="1" s="1"/>
  <c r="N55" i="1"/>
  <c r="AW55" i="1" l="1"/>
  <c r="AB55" i="1"/>
  <c r="R55" i="1"/>
  <c r="U55" i="1"/>
  <c r="S55" i="1"/>
  <c r="AA55" i="1"/>
  <c r="AU55" i="1" s="1"/>
  <c r="AK56" i="1" l="1"/>
  <c r="H56" i="1"/>
  <c r="V55" i="1"/>
  <c r="W55" i="1"/>
  <c r="AL56" i="1"/>
  <c r="X55" i="1"/>
  <c r="AQ56" i="1" l="1"/>
  <c r="AD56" i="1"/>
  <c r="T56" i="1"/>
  <c r="F56" i="1"/>
  <c r="Y55" i="1"/>
  <c r="G56" i="1" s="1"/>
  <c r="E56" i="1" l="1"/>
  <c r="I56" i="1" s="1"/>
  <c r="AV56" i="1"/>
  <c r="L56" i="1"/>
  <c r="AE56" i="1"/>
  <c r="M56" i="1" l="1"/>
  <c r="K56" i="1"/>
  <c r="J56" i="1"/>
  <c r="O56" i="1" l="1"/>
  <c r="P56" i="1"/>
  <c r="Q56" i="1" s="1"/>
  <c r="N56" i="1"/>
  <c r="AW56" i="1" l="1"/>
  <c r="AB56" i="1"/>
  <c r="S56" i="1"/>
  <c r="R56" i="1"/>
  <c r="U56" i="1"/>
  <c r="AA56" i="1"/>
  <c r="AU56" i="1" s="1"/>
  <c r="W56" i="1" l="1"/>
  <c r="V56" i="1"/>
  <c r="AK57" i="1"/>
  <c r="H57" i="1"/>
  <c r="AL57" i="1"/>
  <c r="X56" i="1"/>
  <c r="F57" i="1" l="1"/>
  <c r="Y56" i="1"/>
  <c r="G57" i="1" s="1"/>
  <c r="AD57" i="1"/>
  <c r="T57" i="1"/>
  <c r="AQ57" i="1"/>
  <c r="AV57" i="1" l="1"/>
  <c r="L57" i="1"/>
  <c r="AE57" i="1"/>
  <c r="E57" i="1"/>
  <c r="I57" i="1" s="1"/>
  <c r="M57" i="1" l="1"/>
  <c r="K57" i="1"/>
  <c r="J57" i="1"/>
  <c r="O57" i="1" l="1"/>
  <c r="N57" i="1"/>
  <c r="P57" i="1"/>
  <c r="Q57" i="1" l="1"/>
  <c r="AW57" i="1"/>
  <c r="AB57" i="1"/>
  <c r="S57" i="1" l="1"/>
  <c r="U57" i="1"/>
  <c r="R57" i="1"/>
  <c r="AA57" i="1"/>
  <c r="AU57" i="1" s="1"/>
  <c r="AK58" i="1" l="1"/>
  <c r="W57" i="1"/>
  <c r="H58" i="1"/>
  <c r="V57" i="1"/>
  <c r="X57" i="1"/>
  <c r="F58" i="1" l="1"/>
  <c r="Y57" i="1"/>
  <c r="G58" i="1" s="1"/>
  <c r="AD58" i="1"/>
  <c r="T58" i="1"/>
  <c r="AQ58" i="1"/>
  <c r="AV58" i="1" l="1"/>
  <c r="AV16" i="1" s="1"/>
  <c r="L58" i="1"/>
  <c r="AE58" i="1"/>
  <c r="E58" i="1"/>
  <c r="I58" i="1" s="1"/>
  <c r="M58" i="1" l="1"/>
  <c r="K58" i="1"/>
  <c r="J58" i="1"/>
  <c r="N58" i="1" l="1"/>
  <c r="P58" i="1"/>
  <c r="Q58" i="1" s="1"/>
  <c r="O58" i="1"/>
  <c r="AW58" i="1" l="1"/>
  <c r="AW16" i="1" s="1"/>
  <c r="AB58" i="1"/>
  <c r="S58" i="1"/>
  <c r="U58" i="1"/>
  <c r="R58" i="1"/>
  <c r="AA58" i="1"/>
  <c r="AU58" i="1" s="1"/>
  <c r="AU16" i="1" s="1"/>
  <c r="W58" i="1" l="1"/>
  <c r="V58" i="1"/>
  <c r="X58" i="1" s="1"/>
  <c r="Y58" i="1" s="1"/>
</calcChain>
</file>

<file path=xl/sharedStrings.xml><?xml version="1.0" encoding="utf-8"?>
<sst xmlns="http://schemas.openxmlformats.org/spreadsheetml/2006/main" count="76" uniqueCount="72">
  <si>
    <t>Assumptions</t>
  </si>
  <si>
    <t>Product</t>
  </si>
  <si>
    <t>ING LifePay Plus Base</t>
  </si>
  <si>
    <t>Step-Up</t>
  </si>
  <si>
    <t>M&amp;E</t>
  </si>
  <si>
    <t>Fund Fees</t>
  </si>
  <si>
    <t>Rider Charge</t>
  </si>
  <si>
    <t>Risk Free Rate</t>
  </si>
  <si>
    <t>Volatility</t>
  </si>
  <si>
    <t>Year</t>
  </si>
  <si>
    <t>Anniversary</t>
  </si>
  <si>
    <t>Age</t>
  </si>
  <si>
    <t>Contribution</t>
  </si>
  <si>
    <t>Initial Premium</t>
  </si>
  <si>
    <t>First Withdrawal Age</t>
  </si>
  <si>
    <t>Mortality</t>
  </si>
  <si>
    <t>Withdrawal Rate</t>
  </si>
  <si>
    <t>M&amp;E/Fund Fees</t>
  </si>
  <si>
    <t>AV Pre-Withdrawal</t>
  </si>
  <si>
    <t>Fund1 Pre-Withdrawal</t>
  </si>
  <si>
    <t>Fund2 Pre-Withdrawal</t>
  </si>
  <si>
    <t>AV Post-Withdrawal</t>
  </si>
  <si>
    <t>Fund1 Post-Withdrawal</t>
  </si>
  <si>
    <t>Fund2 Post-Withdrawal</t>
  </si>
  <si>
    <t>AV Post-Charges</t>
  </si>
  <si>
    <t>Fund1 Post-Charges</t>
  </si>
  <si>
    <t>Fund2 Post-Charges</t>
  </si>
  <si>
    <t>Cumulative Withdrawal</t>
  </si>
  <si>
    <t>LifePay Plus Rider</t>
  </si>
  <si>
    <t>Maximum Annual Withdrawal</t>
  </si>
  <si>
    <t>Ages (&gt;=)</t>
  </si>
  <si>
    <t>Fixed Allocation Funds Automatic Rebalancing Target</t>
  </si>
  <si>
    <t>Death Benefit base</t>
  </si>
  <si>
    <t>AV Pre-Fee</t>
  </si>
  <si>
    <t>Fund1 Pre-Fee</t>
  </si>
  <si>
    <t>Fund2 Pre-Fee</t>
  </si>
  <si>
    <t>DF</t>
  </si>
  <si>
    <t>Maximum Annual Withdrawal Rate</t>
  </si>
  <si>
    <t>Withdrawal Base</t>
  </si>
  <si>
    <t>Fund1 Return</t>
  </si>
  <si>
    <t>Fund2 Return</t>
  </si>
  <si>
    <t>Growth Phase</t>
  </si>
  <si>
    <t>Annuity Commencement Date/Age</t>
  </si>
  <si>
    <t>Withdrawal Phase</t>
  </si>
  <si>
    <t>Automatic Periodic Benefit Status</t>
  </si>
  <si>
    <t>Eligible Step-Up</t>
  </si>
  <si>
    <t>Step-Up Period (Contract Years)</t>
  </si>
  <si>
    <t>Rebalance Indicator</t>
  </si>
  <si>
    <t>Fund1 Post-Rebalance</t>
  </si>
  <si>
    <t>Fund2 Post-Rebalance</t>
  </si>
  <si>
    <t>Mortality Table</t>
  </si>
  <si>
    <t>Lapse Table</t>
  </si>
  <si>
    <t>Dur</t>
  </si>
  <si>
    <t>Mortality Rate</t>
  </si>
  <si>
    <t>qx</t>
  </si>
  <si>
    <t>Last Death Age</t>
  </si>
  <si>
    <t>Death Claims</t>
  </si>
  <si>
    <t>Withdrawal Claims</t>
  </si>
  <si>
    <t>Rider Charges</t>
  </si>
  <si>
    <t>PV_WB_Claim</t>
  </si>
  <si>
    <t>PV_DB_Claim</t>
  </si>
  <si>
    <t>PV_RC</t>
  </si>
  <si>
    <t>Fund Returns</t>
  </si>
  <si>
    <t>ROP Death Base</t>
  </si>
  <si>
    <t>AV Post-Death Claims</t>
  </si>
  <si>
    <t>Fund1 Post-Death Claims</t>
  </si>
  <si>
    <t>Fund2 Post-Death Claims</t>
  </si>
  <si>
    <t>NAR Death Claims</t>
  </si>
  <si>
    <t>Death Payments</t>
  </si>
  <si>
    <t>Withdrawal Amount</t>
  </si>
  <si>
    <t>Return Of Premium Death Benefit</t>
  </si>
  <si>
    <t>Last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</si>
</sst>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horizontal="center"/>
    </xf>
    <xf numFmtId="43" fontId="0" fillId="2" borderId="0" xfId="1" applyFont="1" applyFill="1"/>
    <xf numFmtId="164" fontId="0" fillId="2" borderId="0" xfId="0" applyNumberFormat="1" applyFill="1"/>
    <xf numFmtId="14" fontId="4" fillId="2" borderId="0" xfId="0" applyNumberFormat="1" applyFont="1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2" borderId="1" xfId="0" applyNumberFormat="1" applyFill="1" applyBorder="1"/>
    <xf numFmtId="164" fontId="0" fillId="2" borderId="0" xfId="1" applyNumberFormat="1" applyFont="1" applyFill="1" applyBorder="1"/>
    <xf numFmtId="0" fontId="0" fillId="2" borderId="7" xfId="0" applyFill="1" applyBorder="1" applyAlignment="1">
      <alignment horizontal="center" wrapText="1"/>
    </xf>
    <xf numFmtId="9" fontId="0" fillId="2" borderId="6" xfId="2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6" xfId="0" applyFill="1" applyBorder="1"/>
    <xf numFmtId="9" fontId="0" fillId="3" borderId="0" xfId="0" applyNumberFormat="1" applyFill="1" applyBorder="1"/>
    <xf numFmtId="0" fontId="0" fillId="3" borderId="17" xfId="0" applyFill="1" applyBorder="1" applyAlignment="1">
      <alignment wrapText="1"/>
    </xf>
    <xf numFmtId="9" fontId="0" fillId="3" borderId="18" xfId="0" applyNumberFormat="1" applyFill="1" applyBorder="1"/>
    <xf numFmtId="0" fontId="0" fillId="3" borderId="18" xfId="0" applyFill="1" applyBorder="1"/>
    <xf numFmtId="0" fontId="0" fillId="3" borderId="19" xfId="0" applyFill="1" applyBorder="1"/>
    <xf numFmtId="0" fontId="3" fillId="3" borderId="12" xfId="0" applyFont="1" applyFill="1" applyBorder="1"/>
    <xf numFmtId="0" fontId="0" fillId="3" borderId="15" xfId="0" applyFill="1" applyBorder="1" applyAlignment="1">
      <alignment wrapText="1"/>
    </xf>
    <xf numFmtId="0" fontId="0" fillId="3" borderId="1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9" fontId="2" fillId="3" borderId="6" xfId="0" applyNumberFormat="1" applyFont="1" applyFill="1" applyBorder="1"/>
    <xf numFmtId="10" fontId="2" fillId="3" borderId="7" xfId="0" applyNumberFormat="1" applyFont="1" applyFill="1" applyBorder="1"/>
    <xf numFmtId="164" fontId="2" fillId="3" borderId="20" xfId="1" applyNumberFormat="1" applyFont="1" applyFill="1" applyBorder="1"/>
    <xf numFmtId="0" fontId="2" fillId="3" borderId="6" xfId="0" applyFont="1" applyFill="1" applyBorder="1"/>
    <xf numFmtId="10" fontId="2" fillId="3" borderId="6" xfId="0" applyNumberFormat="1" applyFont="1" applyFill="1" applyBorder="1"/>
    <xf numFmtId="9" fontId="2" fillId="3" borderId="7" xfId="0" applyNumberFormat="1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164" fontId="3" fillId="2" borderId="0" xfId="1" applyNumberFormat="1" applyFont="1" applyFill="1"/>
    <xf numFmtId="0" fontId="4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0" xfId="0" applyNumberFormat="1" applyFont="1" applyFill="1" applyBorder="1"/>
    <xf numFmtId="0" fontId="3" fillId="2" borderId="0" xfId="0" applyFont="1" applyFill="1"/>
    <xf numFmtId="0" fontId="3" fillId="2" borderId="4" xfId="0" applyFont="1" applyFill="1" applyBorder="1" applyAlignment="1">
      <alignment wrapText="1"/>
    </xf>
    <xf numFmtId="164" fontId="3" fillId="2" borderId="0" xfId="0" applyNumberFormat="1" applyFont="1" applyFill="1" applyBorder="1"/>
    <xf numFmtId="164" fontId="3" fillId="2" borderId="0" xfId="1" applyNumberFormat="1" applyFont="1" applyFill="1" applyBorder="1"/>
    <xf numFmtId="0" fontId="0" fillId="2" borderId="9" xfId="0" applyFont="1" applyFill="1" applyBorder="1" applyAlignment="1">
      <alignment wrapText="1"/>
    </xf>
    <xf numFmtId="164" fontId="0" fillId="2" borderId="0" xfId="0" applyNumberFormat="1" applyFont="1" applyFill="1"/>
    <xf numFmtId="9" fontId="0" fillId="2" borderId="1" xfId="2" applyFont="1" applyFill="1" applyBorder="1"/>
    <xf numFmtId="165" fontId="0" fillId="2" borderId="6" xfId="2" applyNumberFormat="1" applyFont="1" applyFill="1" applyBorder="1"/>
    <xf numFmtId="164" fontId="2" fillId="3" borderId="6" xfId="1" applyNumberFormat="1" applyFont="1" applyFill="1" applyBorder="1"/>
    <xf numFmtId="0" fontId="3" fillId="2" borderId="0" xfId="0" applyFont="1" applyFill="1" applyBorder="1" applyAlignment="1">
      <alignment horizontal="center"/>
    </xf>
    <xf numFmtId="9" fontId="0" fillId="2" borderId="0" xfId="2" applyFont="1" applyFill="1" applyBorder="1"/>
    <xf numFmtId="0" fontId="0" fillId="2" borderId="9" xfId="0" applyFill="1" applyBorder="1" applyAlignment="1">
      <alignment horizontal="center" wrapText="1"/>
    </xf>
    <xf numFmtId="164" fontId="0" fillId="2" borderId="6" xfId="1" applyNumberFormat="1" applyFont="1" applyFill="1" applyBorder="1"/>
    <xf numFmtId="0" fontId="0" fillId="3" borderId="0" xfId="0" applyFill="1"/>
    <xf numFmtId="0" fontId="0" fillId="3" borderId="7" xfId="0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0" fillId="2" borderId="8" xfId="0" applyFill="1" applyBorder="1"/>
    <xf numFmtId="10" fontId="0" fillId="2" borderId="1" xfId="2" applyNumberFormat="1" applyFont="1" applyFill="1" applyBorder="1"/>
    <xf numFmtId="164" fontId="0" fillId="2" borderId="0" xfId="0" applyNumberFormat="1" applyFill="1" applyBorder="1"/>
    <xf numFmtId="0" fontId="0" fillId="2" borderId="11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20" xfId="0" applyFill="1" applyBorder="1" applyAlignment="1">
      <alignment wrapText="1"/>
    </xf>
    <xf numFmtId="164" fontId="0" fillId="2" borderId="1" xfId="1" applyNumberFormat="1" applyFont="1" applyFill="1" applyBorder="1"/>
    <xf numFmtId="43" fontId="0" fillId="2" borderId="0" xfId="1" applyFont="1" applyFill="1" applyBorder="1"/>
    <xf numFmtId="0" fontId="3" fillId="2" borderId="11" xfId="0" applyFont="1" applyFill="1" applyBorder="1"/>
    <xf numFmtId="0" fontId="3" fillId="2" borderId="21" xfId="0" applyFont="1" applyFill="1" applyBorder="1"/>
    <xf numFmtId="0" fontId="3" fillId="2" borderId="20" xfId="0" applyFont="1" applyFill="1" applyBorder="1"/>
    <xf numFmtId="164" fontId="3" fillId="2" borderId="2" xfId="1" applyNumberFormat="1" applyFont="1" applyFill="1" applyBorder="1"/>
    <xf numFmtId="164" fontId="3" fillId="2" borderId="4" xfId="1" applyNumberFormat="1" applyFont="1" applyFill="1" applyBorder="1"/>
    <xf numFmtId="164" fontId="3" fillId="2" borderId="7" xfId="1" applyNumberFormat="1" applyFont="1" applyFill="1" applyBorder="1"/>
    <xf numFmtId="0" fontId="0" fillId="2" borderId="3" xfId="0" applyFont="1" applyFill="1" applyBorder="1" applyAlignment="1">
      <alignment wrapText="1"/>
    </xf>
    <xf numFmtId="164" fontId="1" fillId="2" borderId="5" xfId="1" applyNumberFormat="1" applyFont="1" applyFill="1" applyBorder="1"/>
    <xf numFmtId="164" fontId="0" fillId="2" borderId="5" xfId="0" applyNumberFormat="1" applyFont="1" applyFill="1" applyBorder="1"/>
    <xf numFmtId="43" fontId="1" fillId="2" borderId="5" xfId="1" applyFont="1" applyFill="1" applyBorder="1"/>
    <xf numFmtId="0" fontId="3" fillId="2" borderId="3" xfId="0" applyFont="1" applyFill="1" applyBorder="1" applyAlignment="1">
      <alignment wrapText="1"/>
    </xf>
    <xf numFmtId="164" fontId="3" fillId="2" borderId="5" xfId="0" applyNumberFormat="1" applyFont="1" applyFill="1" applyBorder="1"/>
    <xf numFmtId="166" fontId="0" fillId="2" borderId="3" xfId="1" applyNumberFormat="1" applyFont="1" applyFill="1" applyBorder="1" applyAlignment="1">
      <alignment wrapText="1"/>
    </xf>
    <xf numFmtId="166" fontId="0" fillId="2" borderId="5" xfId="1" applyNumberFormat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3"/>
  <sheetViews>
    <sheetView tabSelected="1" zoomScale="85" zoomScaleNormal="85" workbookViewId="0">
      <pane xSplit="1" ySplit="17" topLeftCell="B18" activePane="bottomRight" state="frozen"/>
      <selection pane="topRight" activeCell="B1" sqref="B1"/>
      <selection pane="bottomLeft" activeCell="A16" sqref="A16"/>
      <selection pane="bottomRight" activeCell="C28" sqref="C28"/>
    </sheetView>
  </sheetViews>
  <sheetFormatPr defaultColWidth="9.140625" defaultRowHeight="15" outlineLevelCol="1" x14ac:dyDescent="0.25"/>
  <cols>
    <col min="1" max="1" width="33.140625" style="1" bestFit="1" customWidth="1"/>
    <col min="2" max="2" width="20.140625" style="1" bestFit="1" customWidth="1"/>
    <col min="3" max="3" width="9.140625" style="1"/>
    <col min="4" max="4" width="13.5703125" style="1" bestFit="1" customWidth="1"/>
    <col min="5" max="5" width="9" style="1" bestFit="1" customWidth="1"/>
    <col min="6" max="6" width="8" style="1" bestFit="1" customWidth="1"/>
    <col min="7" max="7" width="9" style="1" bestFit="1" customWidth="1"/>
    <col min="8" max="8" width="13.5703125" style="1" bestFit="1" customWidth="1"/>
    <col min="9" max="9" width="11.85546875" style="1" bestFit="1" customWidth="1"/>
    <col min="10" max="11" width="11.85546875" style="1" hidden="1" customWidth="1" outlineLevel="1"/>
    <col min="12" max="12" width="11.85546875" style="1" bestFit="1" customWidth="1" collapsed="1"/>
    <col min="13" max="13" width="11.85546875" style="1" bestFit="1" customWidth="1"/>
    <col min="14" max="15" width="11.85546875" style="1" hidden="1" customWidth="1" outlineLevel="1"/>
    <col min="16" max="16" width="9.140625" style="1" collapsed="1"/>
    <col min="17" max="17" width="11.28515625" style="1" bestFit="1" customWidth="1"/>
    <col min="18" max="19" width="11.28515625" style="1" hidden="1" customWidth="1" outlineLevel="1"/>
    <col min="20" max="20" width="11.28515625" style="1" customWidth="1" collapsed="1"/>
    <col min="21" max="21" width="14.28515625" style="1" bestFit="1" customWidth="1"/>
    <col min="22" max="22" width="14.28515625" style="1" customWidth="1"/>
    <col min="23" max="23" width="13.5703125" style="1" bestFit="1" customWidth="1"/>
    <col min="24" max="24" width="11.42578125" style="1" bestFit="1" customWidth="1"/>
    <col min="25" max="25" width="11.7109375" style="1" bestFit="1" customWidth="1"/>
    <col min="26" max="27" width="16.28515625" style="1" customWidth="1"/>
    <col min="28" max="28" width="14.140625" style="1" bestFit="1" customWidth="1"/>
    <col min="29" max="29" width="10.85546875" style="1" bestFit="1" customWidth="1"/>
    <col min="30" max="30" width="12.28515625" style="1" bestFit="1" customWidth="1"/>
    <col min="31" max="32" width="11.85546875" style="1" bestFit="1" customWidth="1"/>
    <col min="33" max="33" width="17.28515625" style="1" bestFit="1" customWidth="1"/>
    <col min="34" max="34" width="2.85546875" style="1" customWidth="1"/>
    <col min="35" max="35" width="8.42578125" style="1" bestFit="1" customWidth="1"/>
    <col min="36" max="36" width="7.7109375" style="1" bestFit="1" customWidth="1"/>
    <col min="37" max="37" width="11.85546875" style="1" bestFit="1" customWidth="1"/>
    <col min="38" max="38" width="18.5703125" style="1" bestFit="1" customWidth="1"/>
    <col min="39" max="39" width="6.7109375" style="1" bestFit="1" customWidth="1"/>
    <col min="40" max="40" width="2.42578125" style="1" customWidth="1"/>
    <col min="41" max="42" width="7.140625" style="1" bestFit="1" customWidth="1"/>
    <col min="43" max="43" width="10.85546875" style="1" bestFit="1" customWidth="1"/>
    <col min="44" max="44" width="8" style="1" bestFit="1" customWidth="1"/>
    <col min="45" max="45" width="3.140625" style="1" customWidth="1"/>
    <col min="46" max="46" width="6.140625" style="1" bestFit="1" customWidth="1"/>
    <col min="47" max="49" width="19.85546875" style="1" customWidth="1"/>
    <col min="50" max="16384" width="9.140625" style="1"/>
  </cols>
  <sheetData>
    <row r="1" spans="1:49" x14ac:dyDescent="0.25">
      <c r="A1" s="32" t="s">
        <v>0</v>
      </c>
      <c r="B1" s="23"/>
      <c r="C1" s="23"/>
      <c r="D1" s="23"/>
      <c r="E1" s="23"/>
      <c r="F1" s="23"/>
      <c r="G1" s="23"/>
      <c r="H1" s="23"/>
      <c r="I1" s="23"/>
      <c r="J1" s="24"/>
    </row>
    <row r="2" spans="1:49" x14ac:dyDescent="0.25">
      <c r="A2" s="34" t="s">
        <v>1</v>
      </c>
      <c r="B2" s="35" t="s">
        <v>2</v>
      </c>
      <c r="C2" s="25"/>
      <c r="D2" s="25"/>
      <c r="E2" s="25"/>
      <c r="F2" s="25"/>
      <c r="G2" s="25"/>
      <c r="H2" s="25"/>
      <c r="I2" s="25"/>
      <c r="J2" s="26"/>
    </row>
    <row r="3" spans="1:49" x14ac:dyDescent="0.25">
      <c r="A3" s="36" t="s">
        <v>3</v>
      </c>
      <c r="B3" s="40">
        <v>0.06</v>
      </c>
      <c r="C3" s="25"/>
      <c r="D3" s="25" t="s">
        <v>4</v>
      </c>
      <c r="E3" s="46">
        <v>1.4E-2</v>
      </c>
      <c r="F3" s="25"/>
      <c r="G3" s="25" t="s">
        <v>30</v>
      </c>
      <c r="H3" s="25" t="s">
        <v>29</v>
      </c>
      <c r="I3" s="25"/>
      <c r="J3" s="26"/>
    </row>
    <row r="4" spans="1:49" x14ac:dyDescent="0.25">
      <c r="A4" s="36" t="s">
        <v>46</v>
      </c>
      <c r="B4" s="60">
        <v>10</v>
      </c>
      <c r="C4" s="25"/>
      <c r="D4" s="25" t="s">
        <v>5</v>
      </c>
      <c r="E4" s="46">
        <v>1.5E-3</v>
      </c>
      <c r="F4" s="25"/>
      <c r="G4" s="25">
        <v>59.5</v>
      </c>
      <c r="H4" s="27">
        <v>0.04</v>
      </c>
      <c r="I4" s="25"/>
      <c r="J4" s="26"/>
    </row>
    <row r="5" spans="1:49" x14ac:dyDescent="0.25">
      <c r="A5" s="39" t="s">
        <v>6</v>
      </c>
      <c r="B5" s="41">
        <v>8.5000000000000006E-3</v>
      </c>
      <c r="C5" s="25"/>
      <c r="D5" s="25"/>
      <c r="E5" s="25"/>
      <c r="F5" s="25"/>
      <c r="G5" s="25">
        <v>65</v>
      </c>
      <c r="H5" s="27">
        <v>0.05</v>
      </c>
      <c r="I5" s="25"/>
      <c r="J5" s="26"/>
    </row>
    <row r="6" spans="1:49" x14ac:dyDescent="0.25">
      <c r="A6" s="36"/>
      <c r="B6" s="37"/>
      <c r="C6" s="25"/>
      <c r="D6" s="25" t="s">
        <v>7</v>
      </c>
      <c r="E6" s="47">
        <v>0.03</v>
      </c>
      <c r="F6" s="25"/>
      <c r="G6" s="25">
        <v>76</v>
      </c>
      <c r="H6" s="27">
        <v>0.06</v>
      </c>
      <c r="I6" s="25"/>
      <c r="J6" s="26"/>
    </row>
    <row r="7" spans="1:49" x14ac:dyDescent="0.25">
      <c r="A7" s="34" t="s">
        <v>13</v>
      </c>
      <c r="B7" s="42">
        <v>100000</v>
      </c>
      <c r="C7" s="25"/>
      <c r="D7" s="25" t="s">
        <v>8</v>
      </c>
      <c r="E7" s="47">
        <v>0.16</v>
      </c>
      <c r="F7" s="25"/>
      <c r="G7" s="25">
        <v>80</v>
      </c>
      <c r="H7" s="27">
        <v>7.0000000000000007E-2</v>
      </c>
      <c r="I7" s="25"/>
      <c r="J7" s="26"/>
    </row>
    <row r="8" spans="1:49" x14ac:dyDescent="0.25">
      <c r="A8" s="36" t="s">
        <v>14</v>
      </c>
      <c r="B8" s="43">
        <v>70</v>
      </c>
      <c r="C8" s="25"/>
      <c r="D8" s="25"/>
      <c r="E8" s="47"/>
      <c r="F8" s="25"/>
      <c r="G8" s="25"/>
      <c r="H8" s="27"/>
      <c r="I8" s="25"/>
      <c r="J8" s="26"/>
    </row>
    <row r="9" spans="1:49" x14ac:dyDescent="0.25">
      <c r="A9" s="36" t="s">
        <v>42</v>
      </c>
      <c r="B9" s="43">
        <v>80</v>
      </c>
      <c r="C9" s="25"/>
      <c r="D9" s="25"/>
      <c r="E9" s="47"/>
      <c r="F9" s="25"/>
      <c r="G9" s="25"/>
      <c r="H9" s="27"/>
      <c r="I9" s="25"/>
      <c r="J9" s="26"/>
    </row>
    <row r="10" spans="1:49" x14ac:dyDescent="0.25">
      <c r="A10" s="36" t="s">
        <v>55</v>
      </c>
      <c r="B10" s="43">
        <v>100</v>
      </c>
      <c r="C10" s="25"/>
      <c r="D10" s="25"/>
      <c r="E10" s="25"/>
      <c r="F10" s="25"/>
      <c r="G10" s="25"/>
      <c r="H10" s="25"/>
      <c r="I10" s="25"/>
      <c r="J10" s="26"/>
    </row>
    <row r="11" spans="1:49" x14ac:dyDescent="0.25">
      <c r="A11" s="36" t="s">
        <v>15</v>
      </c>
      <c r="B11" s="44">
        <v>5.0000000000000001E-3</v>
      </c>
      <c r="C11" s="25"/>
      <c r="D11" s="25"/>
      <c r="E11" s="25"/>
      <c r="F11" s="25"/>
      <c r="G11" s="25"/>
      <c r="H11" s="25"/>
      <c r="I11" s="25"/>
      <c r="J11" s="26"/>
    </row>
    <row r="12" spans="1:49" x14ac:dyDescent="0.25">
      <c r="A12" s="36" t="s">
        <v>16</v>
      </c>
      <c r="B12" s="40">
        <v>0.03</v>
      </c>
      <c r="C12" s="25"/>
      <c r="D12" s="25"/>
      <c r="E12" s="25"/>
      <c r="F12" s="25"/>
      <c r="G12" s="25"/>
      <c r="H12" s="25"/>
      <c r="I12" s="25"/>
      <c r="J12" s="26"/>
    </row>
    <row r="13" spans="1:49" ht="30" x14ac:dyDescent="0.25">
      <c r="A13" s="38" t="s">
        <v>31</v>
      </c>
      <c r="B13" s="45">
        <v>0.2</v>
      </c>
      <c r="C13" s="25"/>
      <c r="D13" s="25"/>
      <c r="E13" s="25"/>
      <c r="F13" s="25"/>
      <c r="G13" s="25"/>
      <c r="H13" s="25"/>
      <c r="I13" s="25"/>
      <c r="J13" s="26"/>
    </row>
    <row r="14" spans="1:49" x14ac:dyDescent="0.25">
      <c r="A14" s="33"/>
      <c r="B14" s="27"/>
      <c r="C14" s="25"/>
      <c r="D14" s="25"/>
      <c r="E14" s="25"/>
      <c r="F14" s="25"/>
      <c r="G14" s="25"/>
      <c r="H14" s="25"/>
      <c r="I14" s="25"/>
      <c r="J14" s="26"/>
    </row>
    <row r="15" spans="1:49" ht="15.75" thickBot="1" x14ac:dyDescent="0.3">
      <c r="A15" s="28"/>
      <c r="B15" s="29"/>
      <c r="C15" s="30"/>
      <c r="D15" s="30"/>
      <c r="E15" s="30"/>
      <c r="F15" s="30"/>
      <c r="G15" s="30"/>
      <c r="H15" s="30"/>
      <c r="I15" s="30"/>
      <c r="J15" s="31"/>
      <c r="AU15" s="77" t="s">
        <v>60</v>
      </c>
      <c r="AV15" s="78" t="s">
        <v>59</v>
      </c>
      <c r="AW15" s="79" t="s">
        <v>61</v>
      </c>
    </row>
    <row r="16" spans="1:49" x14ac:dyDescent="0.25">
      <c r="Z16" s="92" t="s">
        <v>70</v>
      </c>
      <c r="AA16" s="93"/>
      <c r="AB16" s="91" t="s">
        <v>28</v>
      </c>
      <c r="AC16" s="91"/>
      <c r="AD16" s="91"/>
      <c r="AE16" s="91"/>
      <c r="AF16" s="91"/>
      <c r="AG16" s="91"/>
      <c r="AH16" s="61"/>
      <c r="AI16" s="61"/>
      <c r="AO16" s="92" t="s">
        <v>62</v>
      </c>
      <c r="AP16" s="93"/>
      <c r="AU16" s="80">
        <f ca="1">SUMPRODUCT(AU18:AU58,$AR18:$AR58)</f>
        <v>3093.4071901380335</v>
      </c>
      <c r="AV16" s="81">
        <f t="shared" ref="AV16:AW16" ca="1" si="0">SUMPRODUCT(AV18:AV58,$AR18:$AR58)</f>
        <v>59706.206033094153</v>
      </c>
      <c r="AW16" s="82">
        <f t="shared" ca="1" si="0"/>
        <v>8158.6928899630666</v>
      </c>
    </row>
    <row r="17" spans="1:49" s="3" customFormat="1" ht="45" x14ac:dyDescent="0.25">
      <c r="A17" s="8" t="s">
        <v>9</v>
      </c>
      <c r="B17" s="18" t="s">
        <v>10</v>
      </c>
      <c r="C17" s="20" t="s">
        <v>11</v>
      </c>
      <c r="D17" s="19" t="s">
        <v>12</v>
      </c>
      <c r="E17" s="19" t="s">
        <v>33</v>
      </c>
      <c r="F17" s="19" t="s">
        <v>34</v>
      </c>
      <c r="G17" s="19" t="s">
        <v>35</v>
      </c>
      <c r="H17" s="83" t="s">
        <v>17</v>
      </c>
      <c r="I17" s="19" t="s">
        <v>18</v>
      </c>
      <c r="J17" s="19" t="s">
        <v>19</v>
      </c>
      <c r="K17" s="19" t="s">
        <v>20</v>
      </c>
      <c r="L17" s="83" t="s">
        <v>69</v>
      </c>
      <c r="M17" s="19" t="s">
        <v>21</v>
      </c>
      <c r="N17" s="19" t="s">
        <v>22</v>
      </c>
      <c r="O17" s="19" t="s">
        <v>23</v>
      </c>
      <c r="P17" s="83" t="s">
        <v>6</v>
      </c>
      <c r="Q17" s="56" t="s">
        <v>24</v>
      </c>
      <c r="R17" s="19" t="s">
        <v>25</v>
      </c>
      <c r="S17" s="19" t="s">
        <v>26</v>
      </c>
      <c r="T17" s="8" t="s">
        <v>68</v>
      </c>
      <c r="U17" s="87" t="s">
        <v>64</v>
      </c>
      <c r="V17" s="19" t="s">
        <v>65</v>
      </c>
      <c r="W17" s="19" t="s">
        <v>66</v>
      </c>
      <c r="X17" s="19" t="s">
        <v>48</v>
      </c>
      <c r="Y17" s="20" t="s">
        <v>49</v>
      </c>
      <c r="Z17" s="8" t="s">
        <v>63</v>
      </c>
      <c r="AA17" s="8" t="s">
        <v>67</v>
      </c>
      <c r="AB17" s="10" t="s">
        <v>32</v>
      </c>
      <c r="AC17" s="53" t="s">
        <v>38</v>
      </c>
      <c r="AD17" s="53" t="s">
        <v>69</v>
      </c>
      <c r="AE17" s="9" t="s">
        <v>27</v>
      </c>
      <c r="AF17" s="9" t="s">
        <v>29</v>
      </c>
      <c r="AG17" s="13" t="s">
        <v>37</v>
      </c>
      <c r="AH17" s="13"/>
      <c r="AI17" s="63" t="s">
        <v>45</v>
      </c>
      <c r="AJ17" s="18" t="s">
        <v>41</v>
      </c>
      <c r="AK17" s="19" t="s">
        <v>43</v>
      </c>
      <c r="AL17" s="19" t="s">
        <v>44</v>
      </c>
      <c r="AM17" s="20" t="s">
        <v>71</v>
      </c>
      <c r="AO17" s="18" t="s">
        <v>39</v>
      </c>
      <c r="AP17" s="20" t="s">
        <v>40</v>
      </c>
      <c r="AQ17" s="20" t="s">
        <v>47</v>
      </c>
      <c r="AR17" s="89" t="s">
        <v>36</v>
      </c>
      <c r="AT17" s="69" t="s">
        <v>54</v>
      </c>
      <c r="AU17" s="72" t="s">
        <v>56</v>
      </c>
      <c r="AV17" s="73" t="s">
        <v>57</v>
      </c>
      <c r="AW17" s="74" t="s">
        <v>58</v>
      </c>
    </row>
    <row r="18" spans="1:49" x14ac:dyDescent="0.25">
      <c r="A18" s="21">
        <v>0</v>
      </c>
      <c r="B18" s="22">
        <v>42583</v>
      </c>
      <c r="C18" s="17">
        <v>60</v>
      </c>
      <c r="D18" s="5">
        <v>0</v>
      </c>
      <c r="E18" s="2">
        <f>F18+G18</f>
        <v>80000</v>
      </c>
      <c r="F18" s="2">
        <f>Initial.Prem*0.16</f>
        <v>16000</v>
      </c>
      <c r="G18" s="2">
        <f>Initial.Prem*0.64</f>
        <v>64000</v>
      </c>
      <c r="H18" s="84">
        <v>0</v>
      </c>
      <c r="I18" s="6">
        <f>E18+D18-H18</f>
        <v>80000</v>
      </c>
      <c r="J18" s="6">
        <f>IF($I18=0,0,F18*($I18/$E18))</f>
        <v>16000</v>
      </c>
      <c r="K18" s="6">
        <f>IF($I18=0,0,G18*($I18/$E18))</f>
        <v>64000</v>
      </c>
      <c r="L18" s="85">
        <f t="shared" ref="L18:L58" si="1">AD18</f>
        <v>0</v>
      </c>
      <c r="M18" s="6">
        <f>I18</f>
        <v>80000</v>
      </c>
      <c r="N18" s="6">
        <f>IF($M18=0,0,J18*($M18/$I18))</f>
        <v>16000</v>
      </c>
      <c r="O18" s="6">
        <f>IF($M18=0,0,K18*($M18/$I18))</f>
        <v>64000</v>
      </c>
      <c r="P18" s="86">
        <v>0</v>
      </c>
      <c r="Q18" s="57">
        <f>M18-P18</f>
        <v>80000</v>
      </c>
      <c r="R18" s="57">
        <f>IF($Q18=0,0,N18*($Q18/$M18))</f>
        <v>16000</v>
      </c>
      <c r="S18" s="57">
        <f>IF($Q18=0,0,O18*($Q18/$M18))</f>
        <v>64000</v>
      </c>
      <c r="T18" s="85">
        <v>0</v>
      </c>
      <c r="U18" s="88">
        <f>MAX(Q18-T18,0)</f>
        <v>80000</v>
      </c>
      <c r="V18" s="57">
        <f>IF($U18=0,0,R18*($U18/$Q18))</f>
        <v>16000</v>
      </c>
      <c r="W18" s="57">
        <f>IF($U18=0,0,S18*($U18/$Q18))</f>
        <v>64000</v>
      </c>
      <c r="X18" s="2">
        <f t="shared" ref="X18:X58" si="2">IF(AQ18=1,U18*Fund.Reb.Target,V18)</f>
        <v>16000</v>
      </c>
      <c r="Y18" s="64">
        <f>Q18-X18</f>
        <v>64000</v>
      </c>
      <c r="Z18" s="2">
        <f>Initial.Prem</f>
        <v>100000</v>
      </c>
      <c r="AA18" s="2">
        <f>MAX(0,T18-Q18)</f>
        <v>0</v>
      </c>
      <c r="AB18" s="11">
        <f>B7</f>
        <v>100000</v>
      </c>
      <c r="AC18" s="54">
        <f>B7</f>
        <v>100000</v>
      </c>
      <c r="AD18" s="55">
        <v>0</v>
      </c>
      <c r="AE18" s="12">
        <f>SUM(AD$18:AD18)</f>
        <v>0</v>
      </c>
      <c r="AF18" s="12">
        <v>0</v>
      </c>
      <c r="AG18" s="14">
        <v>0</v>
      </c>
      <c r="AH18" s="14"/>
      <c r="AI18" s="62"/>
      <c r="AJ18" s="15"/>
      <c r="AK18" s="16"/>
      <c r="AL18" s="16"/>
      <c r="AM18" s="17"/>
      <c r="AO18" s="15"/>
      <c r="AP18" s="17"/>
      <c r="AQ18" s="64"/>
      <c r="AR18" s="90">
        <f t="shared" ref="AR18:AR58" si="3">(1+$E$6)^-A18</f>
        <v>1</v>
      </c>
      <c r="AT18" s="70">
        <f>VLOOKUP(C18,DecrermentAssumptions!$A$3:$B$118,2,FALSE)</f>
        <v>5.0000000000000001E-3</v>
      </c>
      <c r="AU18" s="75">
        <f>AA18</f>
        <v>0</v>
      </c>
      <c r="AV18" s="76">
        <v>0</v>
      </c>
      <c r="AW18" s="64">
        <v>0</v>
      </c>
    </row>
    <row r="19" spans="1:49" x14ac:dyDescent="0.25">
      <c r="A19" s="21">
        <f>A18+1</f>
        <v>1</v>
      </c>
      <c r="B19" s="22">
        <f>DATE(YEAR(B18)+1,MONTH(B18),DAY(B18))</f>
        <v>42948</v>
      </c>
      <c r="C19" s="17">
        <f>C18+1</f>
        <v>61</v>
      </c>
      <c r="D19" s="5">
        <v>0</v>
      </c>
      <c r="E19" s="2">
        <f ca="1">F19+G19</f>
        <v>82600.380003259954</v>
      </c>
      <c r="F19" s="2">
        <f t="shared" ref="F19:F58" si="4">X18*(1+AO19)</f>
        <v>16480</v>
      </c>
      <c r="G19" s="2">
        <f t="shared" ref="G19:G58" ca="1" si="5">Y18*(1+AP19)</f>
        <v>66120.380003259954</v>
      </c>
      <c r="H19" s="84">
        <f t="shared" ref="H19:H58" si="6">U18*(Rate.MandE+Rate.FundFee)</f>
        <v>1240</v>
      </c>
      <c r="I19" s="6">
        <f ca="1">MAX(0,E19+D19-H19)</f>
        <v>81360.380003259954</v>
      </c>
      <c r="J19" s="6">
        <f t="shared" ref="J19:J58" ca="1" si="7">IF($I19=0,0,F19*($I19/$E19))</f>
        <v>16232.601622423606</v>
      </c>
      <c r="K19" s="6">
        <f t="shared" ref="K19:K58" ca="1" si="8">IF($I19=0,0,G19*($I19/$E19))</f>
        <v>65127.778380836346</v>
      </c>
      <c r="L19" s="85">
        <f t="shared" si="1"/>
        <v>0</v>
      </c>
      <c r="M19" s="6">
        <f ca="1">MAX(0,I19-L19)</f>
        <v>81360.380003259954</v>
      </c>
      <c r="N19" s="6">
        <f t="shared" ref="N19:N58" ca="1" si="9">IF($M19=0,0,J19*($M19/$I19))</f>
        <v>16232.601622423606</v>
      </c>
      <c r="O19" s="6">
        <f t="shared" ref="O19:O58" ca="1" si="10">IF($M19=0,0,K19*($M19/$I19))</f>
        <v>65127.778380836346</v>
      </c>
      <c r="P19" s="84">
        <f t="shared" ref="P19:P58" ca="1" si="11">Rate.RiderCharge*M19</f>
        <v>691.56323002770966</v>
      </c>
      <c r="Q19" s="57">
        <f ca="1">M19-P19</f>
        <v>80668.816773232247</v>
      </c>
      <c r="R19" s="57">
        <f t="shared" ref="R19:R58" ca="1" si="12">IF($Q19=0,0,N19*($Q19/$M19))</f>
        <v>16094.624508633007</v>
      </c>
      <c r="S19" s="57">
        <f t="shared" ref="S19:S58" ca="1" si="13">IF($Q19=0,0,O19*($Q19/$M19))</f>
        <v>64574.192264599238</v>
      </c>
      <c r="T19" s="85">
        <f>IF(SUM(AJ19:AM19)=0,0,MAX(AB18,Z18)*AT19)</f>
        <v>500</v>
      </c>
      <c r="U19" s="88">
        <f t="shared" ref="U19:U58" ca="1" si="14">MAX(Q19-T19,0)</f>
        <v>80168.816773232247</v>
      </c>
      <c r="V19" s="57">
        <f t="shared" ref="V19:V58" ca="1" si="15">IF($U19=0,0,R19*($U19/$Q19))</f>
        <v>15994.867098319944</v>
      </c>
      <c r="W19" s="57">
        <f t="shared" ref="W19:W58" ca="1" si="16">IF($U19=0,0,S19*($U19/$Q19))</f>
        <v>64173.949674912299</v>
      </c>
      <c r="X19" s="2">
        <f t="shared" ca="1" si="2"/>
        <v>15994.867098319944</v>
      </c>
      <c r="Y19" s="64">
        <f t="shared" ref="Y19:Y58" ca="1" si="17">Q19-X19</f>
        <v>64673.949674912306</v>
      </c>
      <c r="Z19" s="2">
        <f>Z18*(1-AT19)</f>
        <v>99500</v>
      </c>
      <c r="AA19" s="2">
        <f t="shared" ref="AA19:AA58" ca="1" si="18">MAX(0,T19-Q19)</f>
        <v>0</v>
      </c>
      <c r="AB19" s="11">
        <f ca="1">MAX(0,AB18*(1-AT19)+D19-H19-L18-P19)</f>
        <v>97568.436769972293</v>
      </c>
      <c r="AC19" s="54">
        <f t="shared" ref="AC19:AC58" ca="1" si="19">MAX(IF(AJ19=1,U19,0),AC18*(1-AT19)+D19,IF(AI19=1,AC18*(1-AT19)*(1+Rate.StepUp)+D19-H19-P19,0))</f>
        <v>103538.43676997229</v>
      </c>
      <c r="AD19" s="55">
        <f t="shared" ref="AD19:AD58" si="20">IF(AK19=1,Rate.WD*AC19,IF(AL19=1,AF19,0))</f>
        <v>0</v>
      </c>
      <c r="AE19" s="12">
        <f>SUM(AD$18:AD19)</f>
        <v>0</v>
      </c>
      <c r="AF19" s="12">
        <f ca="1">AG19*AC19</f>
        <v>0</v>
      </c>
      <c r="AG19" s="14">
        <f t="shared" ref="AG19:AG58" si="21">IF(AJ19=1,0,IF(C19&gt;MAW.Age4,MAW.Rate4,IF(C19&gt;MAW.Age3,MAW.Rate3,IF(C19&gt;MAW.Age2,MAW.Rate2,IF(C19&gt;MAW.Age1,MAW.Rate1,0)))))</f>
        <v>0</v>
      </c>
      <c r="AH19" s="14"/>
      <c r="AI19" s="12">
        <f t="shared" ref="AI19:AI58" si="22">IF(AND(A19&lt;=StepUp.Yr,AJ19=1),1,0)</f>
        <v>1</v>
      </c>
      <c r="AJ19" s="15">
        <f t="shared" ref="AJ19:AJ58" si="23">IF(AND(C19&lt;=Age.FirstWD,C19&lt;=Age.AnnuityComm,C19&lt;Age.Death),1,0)</f>
        <v>1</v>
      </c>
      <c r="AK19" s="16">
        <f t="shared" ref="AK19:AK58" si="24">IF(AND(OR(C19&gt;Age.FirstWD,C19&gt;Age.AnnuityComm),U18&gt;0,C19&lt;Age.Death),1,0)</f>
        <v>0</v>
      </c>
      <c r="AL19" s="16">
        <v>0</v>
      </c>
      <c r="AM19" s="17">
        <f t="shared" ref="AM19:AM58" si="25">IF(C19=Age.Death,1,0)</f>
        <v>0</v>
      </c>
      <c r="AO19" s="58">
        <f t="shared" ref="AO19:AO58" si="26">$E$6</f>
        <v>0.03</v>
      </c>
      <c r="AP19" s="59">
        <f t="shared" ref="AP19:AP58" ca="1" si="27">EXP(LN(1+$E$6)-0.5*$E$7^2+$E$7*NORMINV(RAND(),0,1))-1</f>
        <v>3.3130937550936768E-2</v>
      </c>
      <c r="AQ19" s="64">
        <f>AK19+AL19</f>
        <v>0</v>
      </c>
      <c r="AR19" s="90">
        <f t="shared" si="3"/>
        <v>0.970873786407767</v>
      </c>
      <c r="AT19" s="70">
        <f>VLOOKUP(C19,DecrermentAssumptions!$A$3:$B$118,2,FALSE)</f>
        <v>5.0000000000000001E-3</v>
      </c>
      <c r="AU19" s="75">
        <f t="shared" ref="AU19:AU58" ca="1" si="28">AA19</f>
        <v>0</v>
      </c>
      <c r="AV19" s="71">
        <f>MAX(AD19-U18,0)</f>
        <v>0</v>
      </c>
      <c r="AW19" s="64">
        <f ca="1">P19</f>
        <v>691.56323002770966</v>
      </c>
    </row>
    <row r="20" spans="1:49" x14ac:dyDescent="0.25">
      <c r="A20" s="21">
        <f t="shared" ref="A20:A58" si="29">A19+1</f>
        <v>2</v>
      </c>
      <c r="B20" s="22">
        <f t="shared" ref="B20:B58" si="30">DATE(YEAR(B19)+1,MONTH(B19),DAY(B19))</f>
        <v>43313</v>
      </c>
      <c r="C20" s="17">
        <f t="shared" ref="C20:C58" si="31">C19+1</f>
        <v>62</v>
      </c>
      <c r="D20" s="5">
        <v>0</v>
      </c>
      <c r="E20" s="2">
        <f t="shared" ref="E20:E58" ca="1" si="32">F20+G20</f>
        <v>83233.392531090038</v>
      </c>
      <c r="F20" s="2">
        <f t="shared" ca="1" si="4"/>
        <v>16474.713111269542</v>
      </c>
      <c r="G20" s="2">
        <f t="shared" ca="1" si="5"/>
        <v>66758.679419820488</v>
      </c>
      <c r="H20" s="84">
        <f t="shared" ca="1" si="6"/>
        <v>1242.6166599850999</v>
      </c>
      <c r="I20" s="6">
        <f t="shared" ref="I20:I58" ca="1" si="33">MAX(0,E20+D20-H20)</f>
        <v>81990.775871104939</v>
      </c>
      <c r="J20" s="6">
        <f t="shared" ca="1" si="7"/>
        <v>16228.757103013701</v>
      </c>
      <c r="K20" s="6">
        <f t="shared" ca="1" si="8"/>
        <v>65762.018768091235</v>
      </c>
      <c r="L20" s="85">
        <f t="shared" ca="1" si="1"/>
        <v>0</v>
      </c>
      <c r="M20" s="6">
        <f t="shared" ref="M20:M58" ca="1" si="34">MAX(0,I20-L20)</f>
        <v>81990.775871104939</v>
      </c>
      <c r="N20" s="6">
        <f t="shared" ca="1" si="9"/>
        <v>16228.757103013701</v>
      </c>
      <c r="O20" s="6">
        <f t="shared" ca="1" si="10"/>
        <v>65762.018768091235</v>
      </c>
      <c r="P20" s="84">
        <f t="shared" ca="1" si="11"/>
        <v>696.92159490439201</v>
      </c>
      <c r="Q20" s="57">
        <f t="shared" ref="Q20:Q58" ca="1" si="35">M20-P20</f>
        <v>81293.854276200553</v>
      </c>
      <c r="R20" s="57">
        <f t="shared" ca="1" si="12"/>
        <v>16090.812667638085</v>
      </c>
      <c r="S20" s="57">
        <f t="shared" ca="1" si="13"/>
        <v>65203.04160856246</v>
      </c>
      <c r="T20" s="85">
        <f t="shared" ref="T20:T58" ca="1" si="36">IF(SUM(AJ20:AM20)=0,0,MAX(AB19,Z19)*AT20)</f>
        <v>497.5</v>
      </c>
      <c r="U20" s="88">
        <f t="shared" ca="1" si="14"/>
        <v>80796.354276200553</v>
      </c>
      <c r="V20" s="57">
        <f t="shared" ca="1" si="15"/>
        <v>15992.340533755099</v>
      </c>
      <c r="W20" s="57">
        <f t="shared" ca="1" si="16"/>
        <v>64804.013742445444</v>
      </c>
      <c r="X20" s="2">
        <f t="shared" ca="1" si="2"/>
        <v>15992.340533755099</v>
      </c>
      <c r="Y20" s="64">
        <f t="shared" ca="1" si="17"/>
        <v>65301.513742445451</v>
      </c>
      <c r="Z20" s="2">
        <f t="shared" ref="Z20:Z58" si="37">Z19*(1-AT20)</f>
        <v>99002.5</v>
      </c>
      <c r="AA20" s="2">
        <f t="shared" ca="1" si="18"/>
        <v>0</v>
      </c>
      <c r="AB20" s="11">
        <f t="shared" ref="AB20:AB58" ca="1" si="38">MAX(0,AB19*(1-AT20)+D20-H20-L19-P20)</f>
        <v>95141.056331232947</v>
      </c>
      <c r="AC20" s="54">
        <f t="shared" ca="1" si="19"/>
        <v>107262.4510064003</v>
      </c>
      <c r="AD20" s="55">
        <f t="shared" ca="1" si="20"/>
        <v>0</v>
      </c>
      <c r="AE20" s="12">
        <f ca="1">SUM(AD$18:AD20)</f>
        <v>0</v>
      </c>
      <c r="AF20" s="12">
        <f t="shared" ref="AF20:AF58" ca="1" si="39">AG20*AC20</f>
        <v>0</v>
      </c>
      <c r="AG20" s="14">
        <f t="shared" si="21"/>
        <v>0</v>
      </c>
      <c r="AH20" s="14"/>
      <c r="AI20" s="12">
        <f t="shared" si="22"/>
        <v>1</v>
      </c>
      <c r="AJ20" s="15">
        <f t="shared" si="23"/>
        <v>1</v>
      </c>
      <c r="AK20" s="16">
        <f t="shared" ca="1" si="24"/>
        <v>0</v>
      </c>
      <c r="AL20" s="16">
        <f t="shared" ref="AL20:AL58" ca="1" si="40">IF(C20&gt;=Age.Death,0,IF(AND(AK19=1,U19=0),1,AL19))</f>
        <v>0</v>
      </c>
      <c r="AM20" s="17">
        <f t="shared" si="25"/>
        <v>0</v>
      </c>
      <c r="AO20" s="58">
        <f t="shared" si="26"/>
        <v>0.03</v>
      </c>
      <c r="AP20" s="59">
        <f t="shared" ca="1" si="27"/>
        <v>3.2234458470330019E-2</v>
      </c>
      <c r="AQ20" s="64">
        <f t="shared" ref="AQ20:AQ58" ca="1" si="41">AK20+AL20</f>
        <v>0</v>
      </c>
      <c r="AR20" s="90">
        <f t="shared" si="3"/>
        <v>0.94259590913375435</v>
      </c>
      <c r="AT20" s="70">
        <f>VLOOKUP(C20,DecrermentAssumptions!$A$3:$B$118,2,FALSE)</f>
        <v>5.0000000000000001E-3</v>
      </c>
      <c r="AU20" s="75">
        <f t="shared" ca="1" si="28"/>
        <v>0</v>
      </c>
      <c r="AV20" s="71">
        <f t="shared" ref="AV20:AV58" ca="1" si="42">MAX(AD20-U19,0)</f>
        <v>0</v>
      </c>
      <c r="AW20" s="64">
        <f t="shared" ref="AW20:AW58" ca="1" si="43">P20</f>
        <v>696.92159490439201</v>
      </c>
    </row>
    <row r="21" spans="1:49" x14ac:dyDescent="0.25">
      <c r="A21" s="21">
        <f t="shared" si="29"/>
        <v>3</v>
      </c>
      <c r="B21" s="22">
        <f t="shared" si="30"/>
        <v>43678</v>
      </c>
      <c r="C21" s="17">
        <f t="shared" si="31"/>
        <v>63</v>
      </c>
      <c r="D21" s="5">
        <v>0</v>
      </c>
      <c r="E21" s="2">
        <f t="shared" ca="1" si="32"/>
        <v>77055.166033901463</v>
      </c>
      <c r="F21" s="2">
        <f t="shared" ca="1" si="4"/>
        <v>16472.110749767751</v>
      </c>
      <c r="G21" s="2">
        <f t="shared" ca="1" si="5"/>
        <v>60583.055284133712</v>
      </c>
      <c r="H21" s="84">
        <f t="shared" ca="1" si="6"/>
        <v>1252.3434912811085</v>
      </c>
      <c r="I21" s="6">
        <f t="shared" ca="1" si="33"/>
        <v>75802.822542620357</v>
      </c>
      <c r="J21" s="6">
        <f t="shared" ca="1" si="7"/>
        <v>16204.396828081341</v>
      </c>
      <c r="K21" s="6">
        <f t="shared" ca="1" si="8"/>
        <v>59598.425714539015</v>
      </c>
      <c r="L21" s="85">
        <f t="shared" ca="1" si="1"/>
        <v>0</v>
      </c>
      <c r="M21" s="6">
        <f t="shared" ca="1" si="34"/>
        <v>75802.822542620357</v>
      </c>
      <c r="N21" s="6">
        <f t="shared" ca="1" si="9"/>
        <v>16204.396828081341</v>
      </c>
      <c r="O21" s="6">
        <f t="shared" ca="1" si="10"/>
        <v>59598.425714539015</v>
      </c>
      <c r="P21" s="84">
        <f t="shared" ca="1" si="11"/>
        <v>644.32399161227306</v>
      </c>
      <c r="Q21" s="57">
        <f t="shared" ca="1" si="35"/>
        <v>75158.498551008088</v>
      </c>
      <c r="R21" s="57">
        <f t="shared" ca="1" si="12"/>
        <v>16066.659455042651</v>
      </c>
      <c r="S21" s="57">
        <f t="shared" ca="1" si="13"/>
        <v>59091.839095965435</v>
      </c>
      <c r="T21" s="85">
        <f t="shared" ca="1" si="36"/>
        <v>495.01249999999999</v>
      </c>
      <c r="U21" s="88">
        <f t="shared" ca="1" si="14"/>
        <v>74663.486051008091</v>
      </c>
      <c r="V21" s="57">
        <f t="shared" ca="1" si="15"/>
        <v>15960.840453641344</v>
      </c>
      <c r="W21" s="57">
        <f t="shared" ca="1" si="16"/>
        <v>58702.645597366747</v>
      </c>
      <c r="X21" s="2">
        <f t="shared" ca="1" si="2"/>
        <v>15960.840453641344</v>
      </c>
      <c r="Y21" s="64">
        <f t="shared" ca="1" si="17"/>
        <v>59197.658097366744</v>
      </c>
      <c r="Z21" s="2">
        <f t="shared" si="37"/>
        <v>98507.487500000003</v>
      </c>
      <c r="AA21" s="2">
        <f t="shared" ca="1" si="18"/>
        <v>0</v>
      </c>
      <c r="AB21" s="11">
        <f t="shared" ca="1" si="38"/>
        <v>92768.683566683409</v>
      </c>
      <c r="AC21" s="54">
        <f t="shared" ca="1" si="19"/>
        <v>111233.03959355703</v>
      </c>
      <c r="AD21" s="55">
        <f t="shared" ca="1" si="20"/>
        <v>0</v>
      </c>
      <c r="AE21" s="12">
        <f ca="1">SUM(AD$18:AD21)</f>
        <v>0</v>
      </c>
      <c r="AF21" s="12">
        <f t="shared" ca="1" si="39"/>
        <v>0</v>
      </c>
      <c r="AG21" s="14">
        <f t="shared" si="21"/>
        <v>0</v>
      </c>
      <c r="AH21" s="14"/>
      <c r="AI21" s="12">
        <f t="shared" si="22"/>
        <v>1</v>
      </c>
      <c r="AJ21" s="15">
        <f t="shared" si="23"/>
        <v>1</v>
      </c>
      <c r="AK21" s="16">
        <f t="shared" ca="1" si="24"/>
        <v>0</v>
      </c>
      <c r="AL21" s="16">
        <f t="shared" ca="1" si="40"/>
        <v>0</v>
      </c>
      <c r="AM21" s="17">
        <f t="shared" si="25"/>
        <v>0</v>
      </c>
      <c r="AO21" s="58">
        <f t="shared" si="26"/>
        <v>0.03</v>
      </c>
      <c r="AP21" s="59">
        <f t="shared" ca="1" si="27"/>
        <v>-7.2256494342868183E-2</v>
      </c>
      <c r="AQ21" s="64">
        <f t="shared" ca="1" si="41"/>
        <v>0</v>
      </c>
      <c r="AR21" s="90">
        <f t="shared" si="3"/>
        <v>0.91514165935315961</v>
      </c>
      <c r="AT21" s="70">
        <f>VLOOKUP(C21,DecrermentAssumptions!$A$3:$B$118,2,FALSE)</f>
        <v>5.0000000000000001E-3</v>
      </c>
      <c r="AU21" s="75">
        <f t="shared" ca="1" si="28"/>
        <v>0</v>
      </c>
      <c r="AV21" s="71">
        <f t="shared" ca="1" si="42"/>
        <v>0</v>
      </c>
      <c r="AW21" s="64">
        <f t="shared" ca="1" si="43"/>
        <v>644.32399161227306</v>
      </c>
    </row>
    <row r="22" spans="1:49" x14ac:dyDescent="0.25">
      <c r="A22" s="21">
        <f t="shared" si="29"/>
        <v>4</v>
      </c>
      <c r="B22" s="22">
        <f t="shared" si="30"/>
        <v>44044</v>
      </c>
      <c r="C22" s="17">
        <f t="shared" si="31"/>
        <v>64</v>
      </c>
      <c r="D22" s="5">
        <v>0</v>
      </c>
      <c r="E22" s="2">
        <f t="shared" ca="1" si="32"/>
        <v>74864.757855011761</v>
      </c>
      <c r="F22" s="2">
        <f t="shared" ca="1" si="4"/>
        <v>16439.665667250585</v>
      </c>
      <c r="G22" s="2">
        <f t="shared" ca="1" si="5"/>
        <v>58425.092187761184</v>
      </c>
      <c r="H22" s="84">
        <f t="shared" ca="1" si="6"/>
        <v>1157.2840337906255</v>
      </c>
      <c r="I22" s="6">
        <f t="shared" ca="1" si="33"/>
        <v>73707.473821221138</v>
      </c>
      <c r="J22" s="6">
        <f t="shared" ca="1" si="7"/>
        <v>16185.535911906813</v>
      </c>
      <c r="K22" s="6">
        <f t="shared" ca="1" si="8"/>
        <v>57521.937909314336</v>
      </c>
      <c r="L22" s="85">
        <f t="shared" ca="1" si="1"/>
        <v>0</v>
      </c>
      <c r="M22" s="6">
        <f t="shared" ca="1" si="34"/>
        <v>73707.473821221138</v>
      </c>
      <c r="N22" s="6">
        <f t="shared" ca="1" si="9"/>
        <v>16185.535911906813</v>
      </c>
      <c r="O22" s="6">
        <f t="shared" ca="1" si="10"/>
        <v>57521.937909314336</v>
      </c>
      <c r="P22" s="84">
        <f t="shared" ca="1" si="11"/>
        <v>626.51352748037971</v>
      </c>
      <c r="Q22" s="57">
        <f t="shared" ca="1" si="35"/>
        <v>73080.960293740762</v>
      </c>
      <c r="R22" s="57">
        <f t="shared" ca="1" si="12"/>
        <v>16047.958856655605</v>
      </c>
      <c r="S22" s="57">
        <f t="shared" ca="1" si="13"/>
        <v>57033.001437085164</v>
      </c>
      <c r="T22" s="85">
        <f t="shared" ca="1" si="36"/>
        <v>492.53743750000001</v>
      </c>
      <c r="U22" s="88">
        <f t="shared" ca="1" si="14"/>
        <v>72588.422856240766</v>
      </c>
      <c r="V22" s="57">
        <f t="shared" ca="1" si="15"/>
        <v>15939.801814101807</v>
      </c>
      <c r="W22" s="57">
        <f t="shared" ca="1" si="16"/>
        <v>56648.62104213897</v>
      </c>
      <c r="X22" s="2">
        <f t="shared" ca="1" si="2"/>
        <v>15939.801814101807</v>
      </c>
      <c r="Y22" s="64">
        <f t="shared" ca="1" si="17"/>
        <v>57141.158479638951</v>
      </c>
      <c r="Z22" s="2">
        <f t="shared" si="37"/>
        <v>98014.950062500007</v>
      </c>
      <c r="AA22" s="2">
        <f t="shared" ca="1" si="18"/>
        <v>0</v>
      </c>
      <c r="AB22" s="11">
        <f t="shared" ca="1" si="38"/>
        <v>90521.042587578995</v>
      </c>
      <c r="AC22" s="54">
        <f t="shared" ca="1" si="19"/>
        <v>115533.68929805361</v>
      </c>
      <c r="AD22" s="55">
        <f t="shared" ca="1" si="20"/>
        <v>0</v>
      </c>
      <c r="AE22" s="12">
        <f ca="1">SUM(AD$18:AD22)</f>
        <v>0</v>
      </c>
      <c r="AF22" s="12">
        <f t="shared" ca="1" si="39"/>
        <v>0</v>
      </c>
      <c r="AG22" s="14">
        <f t="shared" si="21"/>
        <v>0</v>
      </c>
      <c r="AH22" s="14"/>
      <c r="AI22" s="12">
        <f t="shared" si="22"/>
        <v>1</v>
      </c>
      <c r="AJ22" s="15">
        <f t="shared" si="23"/>
        <v>1</v>
      </c>
      <c r="AK22" s="16">
        <f t="shared" ca="1" si="24"/>
        <v>0</v>
      </c>
      <c r="AL22" s="16">
        <f t="shared" ca="1" si="40"/>
        <v>0</v>
      </c>
      <c r="AM22" s="17">
        <f t="shared" si="25"/>
        <v>0</v>
      </c>
      <c r="AO22" s="58">
        <f t="shared" si="26"/>
        <v>0.03</v>
      </c>
      <c r="AP22" s="59">
        <f t="shared" ca="1" si="27"/>
        <v>-1.3050616095908185E-2</v>
      </c>
      <c r="AQ22" s="64">
        <f t="shared" ca="1" si="41"/>
        <v>0</v>
      </c>
      <c r="AR22" s="90">
        <f t="shared" si="3"/>
        <v>0.888487047915689</v>
      </c>
      <c r="AT22" s="70">
        <f>VLOOKUP(C22,DecrermentAssumptions!$A$3:$B$118,2,FALSE)</f>
        <v>5.0000000000000001E-3</v>
      </c>
      <c r="AU22" s="75">
        <f t="shared" ca="1" si="28"/>
        <v>0</v>
      </c>
      <c r="AV22" s="71">
        <f t="shared" ca="1" si="42"/>
        <v>0</v>
      </c>
      <c r="AW22" s="64">
        <f t="shared" ca="1" si="43"/>
        <v>626.51352748037971</v>
      </c>
    </row>
    <row r="23" spans="1:49" x14ac:dyDescent="0.25">
      <c r="A23" s="21">
        <f t="shared" si="29"/>
        <v>5</v>
      </c>
      <c r="B23" s="22">
        <f t="shared" si="30"/>
        <v>44409</v>
      </c>
      <c r="C23" s="17">
        <f t="shared" si="31"/>
        <v>65</v>
      </c>
      <c r="D23" s="5">
        <v>0</v>
      </c>
      <c r="E23" s="2">
        <f t="shared" ca="1" si="32"/>
        <v>75082.553848538766</v>
      </c>
      <c r="F23" s="2">
        <f t="shared" ca="1" si="4"/>
        <v>16417.99586852486</v>
      </c>
      <c r="G23" s="2">
        <f t="shared" ca="1" si="5"/>
        <v>58664.557980013909</v>
      </c>
      <c r="H23" s="84">
        <f t="shared" ca="1" si="6"/>
        <v>1125.1205542717319</v>
      </c>
      <c r="I23" s="6">
        <f t="shared" ca="1" si="33"/>
        <v>73957.43329426703</v>
      </c>
      <c r="J23" s="6">
        <f t="shared" ca="1" si="7"/>
        <v>16171.970345087166</v>
      </c>
      <c r="K23" s="6">
        <f t="shared" ca="1" si="8"/>
        <v>57785.46294917987</v>
      </c>
      <c r="L23" s="85">
        <f t="shared" ca="1" si="1"/>
        <v>0</v>
      </c>
      <c r="M23" s="6">
        <f t="shared" ca="1" si="34"/>
        <v>73957.43329426703</v>
      </c>
      <c r="N23" s="6">
        <f t="shared" ca="1" si="9"/>
        <v>16171.970345087166</v>
      </c>
      <c r="O23" s="6">
        <f t="shared" ca="1" si="10"/>
        <v>57785.46294917987</v>
      </c>
      <c r="P23" s="84">
        <f t="shared" ca="1" si="11"/>
        <v>628.63818300126979</v>
      </c>
      <c r="Q23" s="57">
        <f t="shared" ca="1" si="35"/>
        <v>73328.795111265761</v>
      </c>
      <c r="R23" s="57">
        <f t="shared" ca="1" si="12"/>
        <v>16034.508597153925</v>
      </c>
      <c r="S23" s="57">
        <f t="shared" ca="1" si="13"/>
        <v>57294.286514111845</v>
      </c>
      <c r="T23" s="85">
        <f t="shared" ca="1" si="36"/>
        <v>490.07475031250004</v>
      </c>
      <c r="U23" s="88">
        <f t="shared" ca="1" si="14"/>
        <v>72838.720360953259</v>
      </c>
      <c r="V23" s="57">
        <f t="shared" ca="1" si="15"/>
        <v>15927.345949994506</v>
      </c>
      <c r="W23" s="57">
        <f t="shared" ca="1" si="16"/>
        <v>56911.374410958757</v>
      </c>
      <c r="X23" s="2">
        <f t="shared" ca="1" si="2"/>
        <v>15927.345949994506</v>
      </c>
      <c r="Y23" s="64">
        <f t="shared" ca="1" si="17"/>
        <v>57401.449161271259</v>
      </c>
      <c r="Z23" s="2">
        <f t="shared" si="37"/>
        <v>97524.875312187505</v>
      </c>
      <c r="AA23" s="2">
        <f t="shared" ca="1" si="18"/>
        <v>0</v>
      </c>
      <c r="AB23" s="11">
        <f t="shared" ca="1" si="38"/>
        <v>88314.678637368095</v>
      </c>
      <c r="AC23" s="54">
        <f t="shared" ca="1" si="19"/>
        <v>120099.62336538415</v>
      </c>
      <c r="AD23" s="55">
        <f t="shared" ca="1" si="20"/>
        <v>0</v>
      </c>
      <c r="AE23" s="12">
        <f ca="1">SUM(AD$18:AD23)</f>
        <v>0</v>
      </c>
      <c r="AF23" s="12">
        <f t="shared" ca="1" si="39"/>
        <v>0</v>
      </c>
      <c r="AG23" s="14">
        <f t="shared" si="21"/>
        <v>0</v>
      </c>
      <c r="AH23" s="14"/>
      <c r="AI23" s="12">
        <f t="shared" si="22"/>
        <v>1</v>
      </c>
      <c r="AJ23" s="15">
        <f t="shared" si="23"/>
        <v>1</v>
      </c>
      <c r="AK23" s="16">
        <f t="shared" ca="1" si="24"/>
        <v>0</v>
      </c>
      <c r="AL23" s="16">
        <f t="shared" ca="1" si="40"/>
        <v>0</v>
      </c>
      <c r="AM23" s="17">
        <f t="shared" si="25"/>
        <v>0</v>
      </c>
      <c r="AO23" s="58">
        <f t="shared" si="26"/>
        <v>0.03</v>
      </c>
      <c r="AP23" s="59">
        <f t="shared" ca="1" si="27"/>
        <v>2.6660283776321902E-2</v>
      </c>
      <c r="AQ23" s="64">
        <f t="shared" ca="1" si="41"/>
        <v>0</v>
      </c>
      <c r="AR23" s="90">
        <f t="shared" si="3"/>
        <v>0.86260878438416411</v>
      </c>
      <c r="AT23" s="70">
        <f>VLOOKUP(C23,DecrermentAssumptions!$A$3:$B$118,2,FALSE)</f>
        <v>5.0000000000000001E-3</v>
      </c>
      <c r="AU23" s="75">
        <f t="shared" ca="1" si="28"/>
        <v>0</v>
      </c>
      <c r="AV23" s="71">
        <f t="shared" ca="1" si="42"/>
        <v>0</v>
      </c>
      <c r="AW23" s="64">
        <f t="shared" ca="1" si="43"/>
        <v>628.63818300126979</v>
      </c>
    </row>
    <row r="24" spans="1:49" x14ac:dyDescent="0.25">
      <c r="A24" s="21">
        <f t="shared" si="29"/>
        <v>6</v>
      </c>
      <c r="B24" s="22">
        <f t="shared" si="30"/>
        <v>44774</v>
      </c>
      <c r="C24" s="17">
        <f t="shared" si="31"/>
        <v>66</v>
      </c>
      <c r="D24" s="5">
        <v>0</v>
      </c>
      <c r="E24" s="2">
        <f t="shared" ca="1" si="32"/>
        <v>80389.570955438423</v>
      </c>
      <c r="F24" s="2">
        <f t="shared" ca="1" si="4"/>
        <v>16405.166328494342</v>
      </c>
      <c r="G24" s="2">
        <f t="shared" ca="1" si="5"/>
        <v>63984.404626944088</v>
      </c>
      <c r="H24" s="84">
        <f t="shared" ca="1" si="6"/>
        <v>1129.0001655947756</v>
      </c>
      <c r="I24" s="6">
        <f t="shared" ca="1" si="33"/>
        <v>79260.570789843652</v>
      </c>
      <c r="J24" s="6">
        <f t="shared" ca="1" si="7"/>
        <v>16174.770329593606</v>
      </c>
      <c r="K24" s="6">
        <f t="shared" ca="1" si="8"/>
        <v>63085.800460250051</v>
      </c>
      <c r="L24" s="85">
        <f t="shared" ca="1" si="1"/>
        <v>0</v>
      </c>
      <c r="M24" s="6">
        <f t="shared" ca="1" si="34"/>
        <v>79260.570789843652</v>
      </c>
      <c r="N24" s="6">
        <f t="shared" ca="1" si="9"/>
        <v>16174.770329593606</v>
      </c>
      <c r="O24" s="6">
        <f t="shared" ca="1" si="10"/>
        <v>63085.800460250051</v>
      </c>
      <c r="P24" s="84">
        <f t="shared" ca="1" si="11"/>
        <v>673.71485171367112</v>
      </c>
      <c r="Q24" s="57">
        <f t="shared" ca="1" si="35"/>
        <v>78586.855938129986</v>
      </c>
      <c r="R24" s="57">
        <f t="shared" ca="1" si="12"/>
        <v>16037.284781792061</v>
      </c>
      <c r="S24" s="57">
        <f t="shared" ca="1" si="13"/>
        <v>62549.57115633793</v>
      </c>
      <c r="T24" s="85">
        <f t="shared" ca="1" si="36"/>
        <v>487.62437656093755</v>
      </c>
      <c r="U24" s="88">
        <f t="shared" ca="1" si="14"/>
        <v>78099.231561569046</v>
      </c>
      <c r="V24" s="57">
        <f t="shared" ca="1" si="15"/>
        <v>15937.774871386582</v>
      </c>
      <c r="W24" s="57">
        <f t="shared" ca="1" si="16"/>
        <v>62161.456690182466</v>
      </c>
      <c r="X24" s="2">
        <f t="shared" ca="1" si="2"/>
        <v>15937.774871386582</v>
      </c>
      <c r="Y24" s="64">
        <f t="shared" ca="1" si="17"/>
        <v>62649.081066743405</v>
      </c>
      <c r="Z24" s="2">
        <f t="shared" si="37"/>
        <v>97037.250935626565</v>
      </c>
      <c r="AA24" s="2">
        <f t="shared" ca="1" si="18"/>
        <v>0</v>
      </c>
      <c r="AB24" s="11">
        <f t="shared" ca="1" si="38"/>
        <v>86070.390226872812</v>
      </c>
      <c r="AC24" s="54">
        <f t="shared" ca="1" si="19"/>
        <v>124866.35774616223</v>
      </c>
      <c r="AD24" s="55">
        <f t="shared" ca="1" si="20"/>
        <v>0</v>
      </c>
      <c r="AE24" s="12">
        <f ca="1">SUM(AD$18:AD24)</f>
        <v>0</v>
      </c>
      <c r="AF24" s="12">
        <f t="shared" ca="1" si="39"/>
        <v>0</v>
      </c>
      <c r="AG24" s="14">
        <f t="shared" si="21"/>
        <v>0</v>
      </c>
      <c r="AH24" s="14"/>
      <c r="AI24" s="12">
        <f t="shared" si="22"/>
        <v>1</v>
      </c>
      <c r="AJ24" s="15">
        <f t="shared" si="23"/>
        <v>1</v>
      </c>
      <c r="AK24" s="16">
        <f t="shared" ca="1" si="24"/>
        <v>0</v>
      </c>
      <c r="AL24" s="16">
        <f t="shared" ca="1" si="40"/>
        <v>0</v>
      </c>
      <c r="AM24" s="17">
        <f t="shared" si="25"/>
        <v>0</v>
      </c>
      <c r="AO24" s="58">
        <f t="shared" si="26"/>
        <v>0.03</v>
      </c>
      <c r="AP24" s="59">
        <f t="shared" ca="1" si="27"/>
        <v>0.11468273992835609</v>
      </c>
      <c r="AQ24" s="64">
        <f t="shared" ca="1" si="41"/>
        <v>0</v>
      </c>
      <c r="AR24" s="90">
        <f t="shared" si="3"/>
        <v>0.83748425668365445</v>
      </c>
      <c r="AT24" s="70">
        <f>VLOOKUP(C24,DecrermentAssumptions!$A$3:$B$118,2,FALSE)</f>
        <v>5.0000000000000001E-3</v>
      </c>
      <c r="AU24" s="75">
        <f t="shared" ca="1" si="28"/>
        <v>0</v>
      </c>
      <c r="AV24" s="71">
        <f t="shared" ca="1" si="42"/>
        <v>0</v>
      </c>
      <c r="AW24" s="64">
        <f t="shared" ca="1" si="43"/>
        <v>673.71485171367112</v>
      </c>
    </row>
    <row r="25" spans="1:49" x14ac:dyDescent="0.25">
      <c r="A25" s="21">
        <f t="shared" si="29"/>
        <v>7</v>
      </c>
      <c r="B25" s="22">
        <f t="shared" si="30"/>
        <v>45139</v>
      </c>
      <c r="C25" s="17">
        <f t="shared" si="31"/>
        <v>67</v>
      </c>
      <c r="D25" s="5">
        <v>0</v>
      </c>
      <c r="E25" s="2">
        <f t="shared" ca="1" si="32"/>
        <v>85785.277665571921</v>
      </c>
      <c r="F25" s="2">
        <f t="shared" ca="1" si="4"/>
        <v>16415.908117528179</v>
      </c>
      <c r="G25" s="2">
        <f t="shared" ca="1" si="5"/>
        <v>69369.369548043745</v>
      </c>
      <c r="H25" s="84">
        <f t="shared" ca="1" si="6"/>
        <v>1210.5380892043202</v>
      </c>
      <c r="I25" s="6">
        <f t="shared" ca="1" si="33"/>
        <v>84574.739576367603</v>
      </c>
      <c r="J25" s="6">
        <f t="shared" ca="1" si="7"/>
        <v>16184.259021250655</v>
      </c>
      <c r="K25" s="6">
        <f t="shared" ca="1" si="8"/>
        <v>68390.480555116956</v>
      </c>
      <c r="L25" s="85">
        <f t="shared" ca="1" si="1"/>
        <v>0</v>
      </c>
      <c r="M25" s="6">
        <f t="shared" ca="1" si="34"/>
        <v>84574.739576367603</v>
      </c>
      <c r="N25" s="6">
        <f t="shared" ca="1" si="9"/>
        <v>16184.259021250655</v>
      </c>
      <c r="O25" s="6">
        <f t="shared" ca="1" si="10"/>
        <v>68390.480555116956</v>
      </c>
      <c r="P25" s="84">
        <f t="shared" ca="1" si="11"/>
        <v>718.88528639912465</v>
      </c>
      <c r="Q25" s="57">
        <f t="shared" ca="1" si="35"/>
        <v>83855.854289968483</v>
      </c>
      <c r="R25" s="57">
        <f t="shared" ca="1" si="12"/>
        <v>16046.692819570026</v>
      </c>
      <c r="S25" s="57">
        <f t="shared" ca="1" si="13"/>
        <v>67809.161470398467</v>
      </c>
      <c r="T25" s="85">
        <f t="shared" ca="1" si="36"/>
        <v>485.18625467813285</v>
      </c>
      <c r="U25" s="88">
        <f t="shared" ca="1" si="14"/>
        <v>83370.66803529035</v>
      </c>
      <c r="V25" s="57">
        <f t="shared" ca="1" si="15"/>
        <v>15953.847366440714</v>
      </c>
      <c r="W25" s="57">
        <f t="shared" ca="1" si="16"/>
        <v>67416.820668849643</v>
      </c>
      <c r="X25" s="2">
        <f t="shared" ca="1" si="2"/>
        <v>15953.847366440714</v>
      </c>
      <c r="Y25" s="64">
        <f t="shared" ca="1" si="17"/>
        <v>67902.006923527777</v>
      </c>
      <c r="Z25" s="2">
        <f t="shared" si="37"/>
        <v>96552.064680948431</v>
      </c>
      <c r="AA25" s="2">
        <f t="shared" ca="1" si="18"/>
        <v>0</v>
      </c>
      <c r="AB25" s="11">
        <f t="shared" ca="1" si="38"/>
        <v>83710.614900135013</v>
      </c>
      <c r="AC25" s="54">
        <f t="shared" ca="1" si="19"/>
        <v>129767.12413927387</v>
      </c>
      <c r="AD25" s="55">
        <f t="shared" ca="1" si="20"/>
        <v>0</v>
      </c>
      <c r="AE25" s="12">
        <f ca="1">SUM(AD$18:AD25)</f>
        <v>0</v>
      </c>
      <c r="AF25" s="12">
        <f t="shared" ca="1" si="39"/>
        <v>0</v>
      </c>
      <c r="AG25" s="14">
        <f t="shared" si="21"/>
        <v>0</v>
      </c>
      <c r="AH25" s="14"/>
      <c r="AI25" s="12">
        <f t="shared" si="22"/>
        <v>1</v>
      </c>
      <c r="AJ25" s="15">
        <f t="shared" si="23"/>
        <v>1</v>
      </c>
      <c r="AK25" s="16">
        <f t="shared" ca="1" si="24"/>
        <v>0</v>
      </c>
      <c r="AL25" s="16">
        <f t="shared" ca="1" si="40"/>
        <v>0</v>
      </c>
      <c r="AM25" s="17">
        <f t="shared" si="25"/>
        <v>0</v>
      </c>
      <c r="AO25" s="58">
        <f t="shared" si="26"/>
        <v>0.03</v>
      </c>
      <c r="AP25" s="59">
        <f t="shared" ca="1" si="27"/>
        <v>0.10726874787103191</v>
      </c>
      <c r="AQ25" s="64">
        <f t="shared" ca="1" si="41"/>
        <v>0</v>
      </c>
      <c r="AR25" s="90">
        <f t="shared" si="3"/>
        <v>0.81309151134335378</v>
      </c>
      <c r="AT25" s="70">
        <f>VLOOKUP(C25,DecrermentAssumptions!$A$3:$B$118,2,FALSE)</f>
        <v>5.0000000000000001E-3</v>
      </c>
      <c r="AU25" s="75">
        <f t="shared" ca="1" si="28"/>
        <v>0</v>
      </c>
      <c r="AV25" s="71">
        <f t="shared" ca="1" si="42"/>
        <v>0</v>
      </c>
      <c r="AW25" s="64">
        <f t="shared" ca="1" si="43"/>
        <v>718.88528639912465</v>
      </c>
    </row>
    <row r="26" spans="1:49" x14ac:dyDescent="0.25">
      <c r="A26" s="21">
        <f t="shared" si="29"/>
        <v>8</v>
      </c>
      <c r="B26" s="22">
        <f t="shared" si="30"/>
        <v>45505</v>
      </c>
      <c r="C26" s="17">
        <f t="shared" si="31"/>
        <v>68</v>
      </c>
      <c r="D26" s="5">
        <v>0</v>
      </c>
      <c r="E26" s="2">
        <f t="shared" ca="1" si="32"/>
        <v>70905.622974207858</v>
      </c>
      <c r="F26" s="2">
        <f t="shared" ca="1" si="4"/>
        <v>16432.462787433935</v>
      </c>
      <c r="G26" s="2">
        <f t="shared" ca="1" si="5"/>
        <v>54473.16018677393</v>
      </c>
      <c r="H26" s="84">
        <f t="shared" ca="1" si="6"/>
        <v>1292.2453545470005</v>
      </c>
      <c r="I26" s="6">
        <f t="shared" ca="1" si="33"/>
        <v>69613.377619660852</v>
      </c>
      <c r="J26" s="6">
        <f t="shared" ca="1" si="7"/>
        <v>16132.983383543044</v>
      </c>
      <c r="K26" s="6">
        <f t="shared" ca="1" si="8"/>
        <v>53480.39423611782</v>
      </c>
      <c r="L26" s="85">
        <f t="shared" ca="1" si="1"/>
        <v>0</v>
      </c>
      <c r="M26" s="6">
        <f t="shared" ca="1" si="34"/>
        <v>69613.377619660852</v>
      </c>
      <c r="N26" s="6">
        <f t="shared" ca="1" si="9"/>
        <v>16132.983383543044</v>
      </c>
      <c r="O26" s="6">
        <f t="shared" ca="1" si="10"/>
        <v>53480.39423611782</v>
      </c>
      <c r="P26" s="84">
        <f t="shared" ca="1" si="11"/>
        <v>591.71370976711728</v>
      </c>
      <c r="Q26" s="57">
        <f t="shared" ca="1" si="35"/>
        <v>69021.66390989373</v>
      </c>
      <c r="R26" s="57">
        <f t="shared" ca="1" si="12"/>
        <v>15995.853024782928</v>
      </c>
      <c r="S26" s="57">
        <f t="shared" ca="1" si="13"/>
        <v>53025.810885110812</v>
      </c>
      <c r="T26" s="85">
        <f t="shared" ca="1" si="36"/>
        <v>482.76032340474217</v>
      </c>
      <c r="U26" s="88">
        <f t="shared" ca="1" si="14"/>
        <v>68538.903586488988</v>
      </c>
      <c r="V26" s="57">
        <f t="shared" ca="1" si="15"/>
        <v>15883.972743405475</v>
      </c>
      <c r="W26" s="57">
        <f t="shared" ca="1" si="16"/>
        <v>52654.930843083523</v>
      </c>
      <c r="X26" s="2">
        <f t="shared" ca="1" si="2"/>
        <v>15883.972743405475</v>
      </c>
      <c r="Y26" s="64">
        <f t="shared" ca="1" si="17"/>
        <v>53137.691166488257</v>
      </c>
      <c r="Z26" s="2">
        <f t="shared" si="37"/>
        <v>96069.30435754369</v>
      </c>
      <c r="AA26" s="2">
        <f t="shared" ca="1" si="18"/>
        <v>0</v>
      </c>
      <c r="AB26" s="11">
        <f t="shared" ca="1" si="38"/>
        <v>81408.102761320217</v>
      </c>
      <c r="AC26" s="54">
        <f t="shared" ca="1" si="19"/>
        <v>134981.42676537804</v>
      </c>
      <c r="AD26" s="55">
        <f t="shared" ca="1" si="20"/>
        <v>0</v>
      </c>
      <c r="AE26" s="12">
        <f ca="1">SUM(AD$18:AD26)</f>
        <v>0</v>
      </c>
      <c r="AF26" s="12">
        <f t="shared" ca="1" si="39"/>
        <v>0</v>
      </c>
      <c r="AG26" s="14">
        <f t="shared" si="21"/>
        <v>0</v>
      </c>
      <c r="AH26" s="14"/>
      <c r="AI26" s="12">
        <f t="shared" si="22"/>
        <v>1</v>
      </c>
      <c r="AJ26" s="15">
        <f t="shared" si="23"/>
        <v>1</v>
      </c>
      <c r="AK26" s="16">
        <f t="shared" ca="1" si="24"/>
        <v>0</v>
      </c>
      <c r="AL26" s="16">
        <f t="shared" ca="1" si="40"/>
        <v>0</v>
      </c>
      <c r="AM26" s="17">
        <f t="shared" si="25"/>
        <v>0</v>
      </c>
      <c r="AO26" s="58">
        <f t="shared" si="26"/>
        <v>0.03</v>
      </c>
      <c r="AP26" s="59">
        <f t="shared" ca="1" si="27"/>
        <v>-0.19776803875440097</v>
      </c>
      <c r="AQ26" s="64">
        <f t="shared" ca="1" si="41"/>
        <v>0</v>
      </c>
      <c r="AR26" s="90">
        <f t="shared" si="3"/>
        <v>0.78940923431393573</v>
      </c>
      <c r="AT26" s="70">
        <f>VLOOKUP(C26,DecrermentAssumptions!$A$3:$B$118,2,FALSE)</f>
        <v>5.0000000000000001E-3</v>
      </c>
      <c r="AU26" s="75">
        <f t="shared" ca="1" si="28"/>
        <v>0</v>
      </c>
      <c r="AV26" s="71">
        <f t="shared" ca="1" si="42"/>
        <v>0</v>
      </c>
      <c r="AW26" s="64">
        <f t="shared" ca="1" si="43"/>
        <v>591.71370976711728</v>
      </c>
    </row>
    <row r="27" spans="1:49" x14ac:dyDescent="0.25">
      <c r="A27" s="21">
        <f t="shared" si="29"/>
        <v>9</v>
      </c>
      <c r="B27" s="22">
        <f t="shared" si="30"/>
        <v>45870</v>
      </c>
      <c r="C27" s="17">
        <f t="shared" si="31"/>
        <v>69</v>
      </c>
      <c r="D27" s="5">
        <v>0</v>
      </c>
      <c r="E27" s="2">
        <f t="shared" ca="1" si="32"/>
        <v>70053.265460125171</v>
      </c>
      <c r="F27" s="2">
        <f t="shared" ca="1" si="4"/>
        <v>16360.49192570764</v>
      </c>
      <c r="G27" s="2">
        <f t="shared" ca="1" si="5"/>
        <v>53692.773534417523</v>
      </c>
      <c r="H27" s="84">
        <f t="shared" ca="1" si="6"/>
        <v>1062.3530055905794</v>
      </c>
      <c r="I27" s="6">
        <f t="shared" ca="1" si="33"/>
        <v>68990.912454534584</v>
      </c>
      <c r="J27" s="6">
        <f t="shared" ca="1" si="7"/>
        <v>16112.386178515753</v>
      </c>
      <c r="K27" s="6">
        <f t="shared" ca="1" si="8"/>
        <v>52878.526276018827</v>
      </c>
      <c r="L27" s="85">
        <f t="shared" ca="1" si="1"/>
        <v>0</v>
      </c>
      <c r="M27" s="6">
        <f t="shared" ca="1" si="34"/>
        <v>68990.912454534584</v>
      </c>
      <c r="N27" s="6">
        <f t="shared" ca="1" si="9"/>
        <v>16112.386178515753</v>
      </c>
      <c r="O27" s="6">
        <f t="shared" ca="1" si="10"/>
        <v>52878.526276018827</v>
      </c>
      <c r="P27" s="84">
        <f t="shared" ca="1" si="11"/>
        <v>586.42275586354401</v>
      </c>
      <c r="Q27" s="57">
        <f t="shared" ca="1" si="35"/>
        <v>68404.489698671037</v>
      </c>
      <c r="R27" s="57">
        <f t="shared" ca="1" si="12"/>
        <v>15975.430895998368</v>
      </c>
      <c r="S27" s="57">
        <f t="shared" ca="1" si="13"/>
        <v>52429.058802672662</v>
      </c>
      <c r="T27" s="85">
        <f t="shared" ca="1" si="36"/>
        <v>480.34652178771847</v>
      </c>
      <c r="U27" s="88">
        <f t="shared" ca="1" si="14"/>
        <v>67924.143176883314</v>
      </c>
      <c r="V27" s="57">
        <f t="shared" ca="1" si="15"/>
        <v>15863.249039240769</v>
      </c>
      <c r="W27" s="57">
        <f t="shared" ca="1" si="16"/>
        <v>52060.894137642535</v>
      </c>
      <c r="X27" s="2">
        <f t="shared" ca="1" si="2"/>
        <v>15863.249039240769</v>
      </c>
      <c r="Y27" s="64">
        <f t="shared" ca="1" si="17"/>
        <v>52541.240659430267</v>
      </c>
      <c r="Z27" s="2">
        <f t="shared" si="37"/>
        <v>95588.957835755966</v>
      </c>
      <c r="AA27" s="2">
        <f t="shared" ca="1" si="18"/>
        <v>0</v>
      </c>
      <c r="AB27" s="11">
        <f t="shared" ca="1" si="38"/>
        <v>79352.286486059485</v>
      </c>
      <c r="AC27" s="54">
        <f t="shared" ca="1" si="19"/>
        <v>140716.13504799007</v>
      </c>
      <c r="AD27" s="55">
        <f t="shared" ca="1" si="20"/>
        <v>0</v>
      </c>
      <c r="AE27" s="12">
        <f ca="1">SUM(AD$18:AD27)</f>
        <v>0</v>
      </c>
      <c r="AF27" s="12">
        <f t="shared" ca="1" si="39"/>
        <v>0</v>
      </c>
      <c r="AG27" s="14">
        <f t="shared" si="21"/>
        <v>0</v>
      </c>
      <c r="AH27" s="14"/>
      <c r="AI27" s="12">
        <f t="shared" si="22"/>
        <v>1</v>
      </c>
      <c r="AJ27" s="15">
        <f t="shared" si="23"/>
        <v>1</v>
      </c>
      <c r="AK27" s="16">
        <f t="shared" ca="1" si="24"/>
        <v>0</v>
      </c>
      <c r="AL27" s="16">
        <f t="shared" ca="1" si="40"/>
        <v>0</v>
      </c>
      <c r="AM27" s="17">
        <f t="shared" si="25"/>
        <v>0</v>
      </c>
      <c r="AO27" s="58">
        <f t="shared" si="26"/>
        <v>0.03</v>
      </c>
      <c r="AP27" s="59">
        <f t="shared" ca="1" si="27"/>
        <v>1.0446113779955413E-2</v>
      </c>
      <c r="AQ27" s="64">
        <f t="shared" ca="1" si="41"/>
        <v>0</v>
      </c>
      <c r="AR27" s="90">
        <f t="shared" si="3"/>
        <v>0.76641673234362695</v>
      </c>
      <c r="AT27" s="70">
        <f>VLOOKUP(C27,DecrermentAssumptions!$A$3:$B$118,2,FALSE)</f>
        <v>5.0000000000000001E-3</v>
      </c>
      <c r="AU27" s="75">
        <f t="shared" ca="1" si="28"/>
        <v>0</v>
      </c>
      <c r="AV27" s="71">
        <f t="shared" ca="1" si="42"/>
        <v>0</v>
      </c>
      <c r="AW27" s="64">
        <f t="shared" ca="1" si="43"/>
        <v>586.42275586354401</v>
      </c>
    </row>
    <row r="28" spans="1:49" x14ac:dyDescent="0.25">
      <c r="A28" s="21">
        <f t="shared" si="29"/>
        <v>10</v>
      </c>
      <c r="B28" s="22">
        <f t="shared" si="30"/>
        <v>46235</v>
      </c>
      <c r="C28" s="17">
        <f t="shared" si="31"/>
        <v>70</v>
      </c>
      <c r="D28" s="5">
        <v>0</v>
      </c>
      <c r="E28" s="2">
        <f t="shared" ca="1" si="32"/>
        <v>67297.958874795353</v>
      </c>
      <c r="F28" s="2">
        <f t="shared" ca="1" si="4"/>
        <v>16339.146510417993</v>
      </c>
      <c r="G28" s="2">
        <f t="shared" ca="1" si="5"/>
        <v>50958.812364377358</v>
      </c>
      <c r="H28" s="84">
        <f t="shared" ca="1" si="6"/>
        <v>1052.8242192416913</v>
      </c>
      <c r="I28" s="6">
        <f t="shared" ca="1" si="33"/>
        <v>66245.134655553658</v>
      </c>
      <c r="J28" s="6">
        <f t="shared" ca="1" si="7"/>
        <v>16083.533272579525</v>
      </c>
      <c r="K28" s="6">
        <f t="shared" ca="1" si="8"/>
        <v>50161.601382974135</v>
      </c>
      <c r="L28" s="85">
        <f t="shared" ca="1" si="1"/>
        <v>0</v>
      </c>
      <c r="M28" s="6">
        <f t="shared" ca="1" si="34"/>
        <v>66245.134655553658</v>
      </c>
      <c r="N28" s="6">
        <f t="shared" ca="1" si="9"/>
        <v>16083.533272579525</v>
      </c>
      <c r="O28" s="6">
        <f t="shared" ca="1" si="10"/>
        <v>50161.601382974135</v>
      </c>
      <c r="P28" s="84">
        <f t="shared" ca="1" si="11"/>
        <v>563.08364457220614</v>
      </c>
      <c r="Q28" s="57">
        <f t="shared" ca="1" si="35"/>
        <v>65682.05101098145</v>
      </c>
      <c r="R28" s="57">
        <f t="shared" ca="1" si="12"/>
        <v>15946.823239762598</v>
      </c>
      <c r="S28" s="57">
        <f t="shared" ca="1" si="13"/>
        <v>49735.227771218852</v>
      </c>
      <c r="T28" s="85">
        <f t="shared" ca="1" si="36"/>
        <v>477.94478917877984</v>
      </c>
      <c r="U28" s="88">
        <f t="shared" ca="1" si="14"/>
        <v>65204.106221802671</v>
      </c>
      <c r="V28" s="57">
        <f t="shared" ca="1" si="15"/>
        <v>15830.783911603901</v>
      </c>
      <c r="W28" s="57">
        <f t="shared" ca="1" si="16"/>
        <v>49373.322310198775</v>
      </c>
      <c r="X28" s="2">
        <f t="shared" ca="1" si="2"/>
        <v>15830.783911603901</v>
      </c>
      <c r="Y28" s="64">
        <f t="shared" ca="1" si="17"/>
        <v>49851.267099377546</v>
      </c>
      <c r="Z28" s="2">
        <f t="shared" si="37"/>
        <v>95111.01304657718</v>
      </c>
      <c r="AA28" s="2">
        <f t="shared" ca="1" si="18"/>
        <v>0</v>
      </c>
      <c r="AB28" s="11">
        <f t="shared" ca="1" si="38"/>
        <v>77339.617189815282</v>
      </c>
      <c r="AC28" s="54">
        <f t="shared" ca="1" si="19"/>
        <v>146797.39977130125</v>
      </c>
      <c r="AD28" s="55">
        <f t="shared" ca="1" si="20"/>
        <v>0</v>
      </c>
      <c r="AE28" s="12">
        <f ca="1">SUM(AD$18:AD28)</f>
        <v>0</v>
      </c>
      <c r="AF28" s="12">
        <f t="shared" ca="1" si="39"/>
        <v>0</v>
      </c>
      <c r="AG28" s="14">
        <f t="shared" si="21"/>
        <v>0</v>
      </c>
      <c r="AH28" s="14"/>
      <c r="AI28" s="12">
        <f t="shared" si="22"/>
        <v>1</v>
      </c>
      <c r="AJ28" s="15">
        <f t="shared" si="23"/>
        <v>1</v>
      </c>
      <c r="AK28" s="16">
        <f t="shared" ca="1" si="24"/>
        <v>0</v>
      </c>
      <c r="AL28" s="16">
        <f t="shared" ca="1" si="40"/>
        <v>0</v>
      </c>
      <c r="AM28" s="17">
        <f t="shared" si="25"/>
        <v>0</v>
      </c>
      <c r="AO28" s="58">
        <f t="shared" si="26"/>
        <v>0.03</v>
      </c>
      <c r="AP28" s="59">
        <f t="shared" ca="1" si="27"/>
        <v>-3.0117832681381351E-2</v>
      </c>
      <c r="AQ28" s="64">
        <f t="shared" ca="1" si="41"/>
        <v>0</v>
      </c>
      <c r="AR28" s="90">
        <f t="shared" si="3"/>
        <v>0.74409391489672516</v>
      </c>
      <c r="AT28" s="70">
        <f>VLOOKUP(C28,DecrermentAssumptions!$A$3:$B$118,2,FALSE)</f>
        <v>5.0000000000000001E-3</v>
      </c>
      <c r="AU28" s="75">
        <f t="shared" ca="1" si="28"/>
        <v>0</v>
      </c>
      <c r="AV28" s="71">
        <f t="shared" ca="1" si="42"/>
        <v>0</v>
      </c>
      <c r="AW28" s="64">
        <f t="shared" ca="1" si="43"/>
        <v>563.08364457220614</v>
      </c>
    </row>
    <row r="29" spans="1:49" x14ac:dyDescent="0.25">
      <c r="A29" s="21">
        <f t="shared" si="29"/>
        <v>11</v>
      </c>
      <c r="B29" s="22">
        <f t="shared" si="30"/>
        <v>46600</v>
      </c>
      <c r="C29" s="17">
        <f t="shared" si="31"/>
        <v>71</v>
      </c>
      <c r="D29" s="5">
        <v>0</v>
      </c>
      <c r="E29" s="2">
        <f t="shared" ca="1" si="32"/>
        <v>65751.979338045043</v>
      </c>
      <c r="F29" s="2">
        <f t="shared" ca="1" si="4"/>
        <v>16305.707428952019</v>
      </c>
      <c r="G29" s="2">
        <f t="shared" ca="1" si="5"/>
        <v>49446.271909093026</v>
      </c>
      <c r="H29" s="84">
        <f t="shared" ca="1" si="6"/>
        <v>1010.6636464379413</v>
      </c>
      <c r="I29" s="6">
        <f t="shared" ca="1" si="33"/>
        <v>64741.315691607102</v>
      </c>
      <c r="J29" s="6">
        <f t="shared" ca="1" si="7"/>
        <v>16055.074886877965</v>
      </c>
      <c r="K29" s="6">
        <f t="shared" ca="1" si="8"/>
        <v>48686.240804729139</v>
      </c>
      <c r="L29" s="85">
        <f t="shared" ca="1" si="1"/>
        <v>4381.9023831733421</v>
      </c>
      <c r="M29" s="6">
        <f t="shared" ca="1" si="34"/>
        <v>60359.413308433759</v>
      </c>
      <c r="N29" s="6">
        <f t="shared" ca="1" si="9"/>
        <v>14968.415307020874</v>
      </c>
      <c r="O29" s="6">
        <f t="shared" ca="1" si="10"/>
        <v>45390.998001412889</v>
      </c>
      <c r="P29" s="84">
        <f t="shared" ca="1" si="11"/>
        <v>513.05501312168701</v>
      </c>
      <c r="Q29" s="57">
        <f t="shared" ca="1" si="35"/>
        <v>59846.358295312071</v>
      </c>
      <c r="R29" s="57">
        <f t="shared" ca="1" si="12"/>
        <v>14841.183776911195</v>
      </c>
      <c r="S29" s="57">
        <f t="shared" ca="1" si="13"/>
        <v>45005.174518400876</v>
      </c>
      <c r="T29" s="85">
        <f t="shared" ca="1" si="36"/>
        <v>475.55506523288591</v>
      </c>
      <c r="U29" s="88">
        <f t="shared" ca="1" si="14"/>
        <v>59370.803230079182</v>
      </c>
      <c r="V29" s="57">
        <f t="shared" ca="1" si="15"/>
        <v>14723.251787059189</v>
      </c>
      <c r="W29" s="57">
        <f t="shared" ca="1" si="16"/>
        <v>44647.551443019991</v>
      </c>
      <c r="X29" s="2">
        <f t="shared" ca="1" si="2"/>
        <v>11874.160646015836</v>
      </c>
      <c r="Y29" s="64">
        <f t="shared" ca="1" si="17"/>
        <v>47972.197649296235</v>
      </c>
      <c r="Z29" s="2">
        <f t="shared" si="37"/>
        <v>94635.457981344298</v>
      </c>
      <c r="AA29" s="2">
        <f t="shared" ca="1" si="18"/>
        <v>0</v>
      </c>
      <c r="AB29" s="11">
        <f t="shared" ca="1" si="38"/>
        <v>75429.200444306582</v>
      </c>
      <c r="AC29" s="54">
        <f t="shared" ca="1" si="19"/>
        <v>146063.41277244475</v>
      </c>
      <c r="AD29" s="55">
        <f t="shared" ca="1" si="20"/>
        <v>4381.9023831733421</v>
      </c>
      <c r="AE29" s="12">
        <f ca="1">SUM(AD$18:AD29)</f>
        <v>4381.9023831733421</v>
      </c>
      <c r="AF29" s="12">
        <f t="shared" ca="1" si="39"/>
        <v>7303.1706386222377</v>
      </c>
      <c r="AG29" s="14">
        <f t="shared" si="21"/>
        <v>0.05</v>
      </c>
      <c r="AH29" s="14"/>
      <c r="AI29" s="12">
        <f t="shared" si="22"/>
        <v>0</v>
      </c>
      <c r="AJ29" s="15">
        <f t="shared" si="23"/>
        <v>0</v>
      </c>
      <c r="AK29" s="16">
        <f t="shared" ca="1" si="24"/>
        <v>1</v>
      </c>
      <c r="AL29" s="16">
        <f t="shared" ca="1" si="40"/>
        <v>0</v>
      </c>
      <c r="AM29" s="17">
        <f t="shared" si="25"/>
        <v>0</v>
      </c>
      <c r="AO29" s="58">
        <f t="shared" si="26"/>
        <v>0.03</v>
      </c>
      <c r="AP29" s="59">
        <f t="shared" ca="1" si="27"/>
        <v>-8.1240701360142387E-3</v>
      </c>
      <c r="AQ29" s="64">
        <f t="shared" ca="1" si="41"/>
        <v>1</v>
      </c>
      <c r="AR29" s="90">
        <f t="shared" si="3"/>
        <v>0.72242127659876232</v>
      </c>
      <c r="AT29" s="70">
        <f>VLOOKUP(C29,DecrermentAssumptions!$A$3:$B$118,2,FALSE)</f>
        <v>5.0000000000000001E-3</v>
      </c>
      <c r="AU29" s="75">
        <f t="shared" ca="1" si="28"/>
        <v>0</v>
      </c>
      <c r="AV29" s="71">
        <f t="shared" ca="1" si="42"/>
        <v>0</v>
      </c>
      <c r="AW29" s="64">
        <f t="shared" ca="1" si="43"/>
        <v>513.05501312168701</v>
      </c>
    </row>
    <row r="30" spans="1:49" x14ac:dyDescent="0.25">
      <c r="A30" s="21">
        <f t="shared" si="29"/>
        <v>12</v>
      </c>
      <c r="B30" s="22">
        <f t="shared" si="30"/>
        <v>46966</v>
      </c>
      <c r="C30" s="17">
        <f t="shared" si="31"/>
        <v>72</v>
      </c>
      <c r="D30" s="5">
        <v>0</v>
      </c>
      <c r="E30" s="2">
        <f t="shared" ca="1" si="32"/>
        <v>67349.526517680599</v>
      </c>
      <c r="F30" s="2">
        <f t="shared" ca="1" si="4"/>
        <v>12230.385465396312</v>
      </c>
      <c r="G30" s="2">
        <f t="shared" ca="1" si="5"/>
        <v>55119.141052284293</v>
      </c>
      <c r="H30" s="84">
        <f t="shared" ca="1" si="6"/>
        <v>920.24745006622732</v>
      </c>
      <c r="I30" s="6">
        <f t="shared" ca="1" si="33"/>
        <v>66429.279067614378</v>
      </c>
      <c r="J30" s="6">
        <f t="shared" ca="1" si="7"/>
        <v>12063.27247114381</v>
      </c>
      <c r="K30" s="6">
        <f t="shared" ca="1" si="8"/>
        <v>54366.006596470579</v>
      </c>
      <c r="L30" s="85">
        <f t="shared" ca="1" si="1"/>
        <v>4359.9928712574756</v>
      </c>
      <c r="M30" s="6">
        <f t="shared" ca="1" si="34"/>
        <v>62069.286196356901</v>
      </c>
      <c r="N30" s="6">
        <f t="shared" ca="1" si="9"/>
        <v>11271.516445541161</v>
      </c>
      <c r="O30" s="6">
        <f t="shared" ca="1" si="10"/>
        <v>50797.769750815751</v>
      </c>
      <c r="P30" s="84">
        <f t="shared" ca="1" si="11"/>
        <v>527.58893266903374</v>
      </c>
      <c r="Q30" s="57">
        <f t="shared" ca="1" si="35"/>
        <v>61541.697263687871</v>
      </c>
      <c r="R30" s="57">
        <f t="shared" ca="1" si="12"/>
        <v>11175.708555754061</v>
      </c>
      <c r="S30" s="57">
        <f t="shared" ca="1" si="13"/>
        <v>50365.988707933822</v>
      </c>
      <c r="T30" s="85">
        <f t="shared" ca="1" si="36"/>
        <v>473.17728990672151</v>
      </c>
      <c r="U30" s="88">
        <f t="shared" ca="1" si="14"/>
        <v>61068.519973781149</v>
      </c>
      <c r="V30" s="57">
        <f t="shared" ca="1" si="15"/>
        <v>11089.781587173049</v>
      </c>
      <c r="W30" s="57">
        <f t="shared" ca="1" si="16"/>
        <v>49978.738386608115</v>
      </c>
      <c r="X30" s="2">
        <f t="shared" ca="1" si="2"/>
        <v>12213.70399475623</v>
      </c>
      <c r="Y30" s="64">
        <f t="shared" ca="1" si="17"/>
        <v>49327.993268931641</v>
      </c>
      <c r="Z30" s="2">
        <f t="shared" si="37"/>
        <v>94162.280691437569</v>
      </c>
      <c r="AA30" s="2">
        <f t="shared" ca="1" si="18"/>
        <v>0</v>
      </c>
      <c r="AB30" s="11">
        <f t="shared" ca="1" si="38"/>
        <v>69222.315676176455</v>
      </c>
      <c r="AC30" s="54">
        <f t="shared" ca="1" si="19"/>
        <v>145333.09570858252</v>
      </c>
      <c r="AD30" s="55">
        <f t="shared" ca="1" si="20"/>
        <v>4359.9928712574756</v>
      </c>
      <c r="AE30" s="12">
        <f ca="1">SUM(AD$18:AD30)</f>
        <v>8741.8952544308177</v>
      </c>
      <c r="AF30" s="12">
        <f t="shared" ca="1" si="39"/>
        <v>7266.6547854291266</v>
      </c>
      <c r="AG30" s="14">
        <f t="shared" si="21"/>
        <v>0.05</v>
      </c>
      <c r="AH30" s="14"/>
      <c r="AI30" s="12">
        <f t="shared" si="22"/>
        <v>0</v>
      </c>
      <c r="AJ30" s="15">
        <f t="shared" si="23"/>
        <v>0</v>
      </c>
      <c r="AK30" s="16">
        <f t="shared" ca="1" si="24"/>
        <v>1</v>
      </c>
      <c r="AL30" s="16">
        <f t="shared" ca="1" si="40"/>
        <v>0</v>
      </c>
      <c r="AM30" s="17">
        <f t="shared" si="25"/>
        <v>0</v>
      </c>
      <c r="AO30" s="58">
        <f t="shared" si="26"/>
        <v>0.03</v>
      </c>
      <c r="AP30" s="59">
        <f t="shared" ca="1" si="27"/>
        <v>0.14898094632303982</v>
      </c>
      <c r="AQ30" s="64">
        <f t="shared" ca="1" si="41"/>
        <v>1</v>
      </c>
      <c r="AR30" s="90">
        <f t="shared" si="3"/>
        <v>0.70137988019297326</v>
      </c>
      <c r="AT30" s="70">
        <f>VLOOKUP(C30,DecrermentAssumptions!$A$3:$B$118,2,FALSE)</f>
        <v>5.0000000000000001E-3</v>
      </c>
      <c r="AU30" s="75">
        <f t="shared" ca="1" si="28"/>
        <v>0</v>
      </c>
      <c r="AV30" s="71">
        <f t="shared" ca="1" si="42"/>
        <v>0</v>
      </c>
      <c r="AW30" s="64">
        <f t="shared" ca="1" si="43"/>
        <v>527.58893266903374</v>
      </c>
    </row>
    <row r="31" spans="1:49" x14ac:dyDescent="0.25">
      <c r="A31" s="21">
        <f t="shared" si="29"/>
        <v>13</v>
      </c>
      <c r="B31" s="22">
        <f t="shared" si="30"/>
        <v>47331</v>
      </c>
      <c r="C31" s="17">
        <f t="shared" si="31"/>
        <v>73</v>
      </c>
      <c r="D31" s="5">
        <v>0</v>
      </c>
      <c r="E31" s="2">
        <f t="shared" ca="1" si="32"/>
        <v>69185.912908168146</v>
      </c>
      <c r="F31" s="2">
        <f t="shared" ca="1" si="4"/>
        <v>12580.115114598917</v>
      </c>
      <c r="G31" s="2">
        <f t="shared" ca="1" si="5"/>
        <v>56605.797793569232</v>
      </c>
      <c r="H31" s="84">
        <f t="shared" ca="1" si="6"/>
        <v>946.56205959360784</v>
      </c>
      <c r="I31" s="6">
        <f t="shared" ca="1" si="33"/>
        <v>68239.350848574541</v>
      </c>
      <c r="J31" s="6">
        <f t="shared" ca="1" si="7"/>
        <v>12408.001180240561</v>
      </c>
      <c r="K31" s="6">
        <f t="shared" ca="1" si="8"/>
        <v>55831.349668333984</v>
      </c>
      <c r="L31" s="85">
        <f t="shared" ca="1" si="1"/>
        <v>4338.1929069011885</v>
      </c>
      <c r="M31" s="6">
        <f t="shared" ca="1" si="34"/>
        <v>63901.157941673351</v>
      </c>
      <c r="N31" s="6">
        <f t="shared" ca="1" si="9"/>
        <v>11619.185020069459</v>
      </c>
      <c r="O31" s="6">
        <f t="shared" ca="1" si="10"/>
        <v>52281.97292160389</v>
      </c>
      <c r="P31" s="84">
        <f t="shared" ca="1" si="11"/>
        <v>543.15984250422355</v>
      </c>
      <c r="Q31" s="57">
        <f t="shared" ca="1" si="35"/>
        <v>63357.998099169126</v>
      </c>
      <c r="R31" s="57">
        <f t="shared" ca="1" si="12"/>
        <v>11520.421947398867</v>
      </c>
      <c r="S31" s="57">
        <f t="shared" ca="1" si="13"/>
        <v>51837.576151770256</v>
      </c>
      <c r="T31" s="85">
        <f t="shared" ca="1" si="36"/>
        <v>470.81140345718785</v>
      </c>
      <c r="U31" s="88">
        <f t="shared" ca="1" si="14"/>
        <v>62887.186695711942</v>
      </c>
      <c r="V31" s="57">
        <f t="shared" ca="1" si="15"/>
        <v>11434.814033825207</v>
      </c>
      <c r="W31" s="57">
        <f t="shared" ca="1" si="16"/>
        <v>51452.372661886737</v>
      </c>
      <c r="X31" s="2">
        <f t="shared" ca="1" si="2"/>
        <v>12577.437339142389</v>
      </c>
      <c r="Y31" s="64">
        <f t="shared" ca="1" si="17"/>
        <v>50780.560760026739</v>
      </c>
      <c r="Z31" s="2">
        <f t="shared" si="37"/>
        <v>93691.469287980377</v>
      </c>
      <c r="AA31" s="2">
        <f t="shared" ca="1" si="18"/>
        <v>0</v>
      </c>
      <c r="AB31" s="11">
        <f t="shared" ca="1" si="38"/>
        <v>63026.48932444027</v>
      </c>
      <c r="AC31" s="54">
        <f t="shared" ca="1" si="19"/>
        <v>144606.43023003961</v>
      </c>
      <c r="AD31" s="55">
        <f t="shared" ca="1" si="20"/>
        <v>4338.1929069011885</v>
      </c>
      <c r="AE31" s="12">
        <f ca="1">SUM(AD$18:AD31)</f>
        <v>13080.088161332005</v>
      </c>
      <c r="AF31" s="12">
        <f t="shared" ca="1" si="39"/>
        <v>7230.3215115019811</v>
      </c>
      <c r="AG31" s="14">
        <f t="shared" si="21"/>
        <v>0.05</v>
      </c>
      <c r="AH31" s="14"/>
      <c r="AI31" s="12">
        <f t="shared" si="22"/>
        <v>0</v>
      </c>
      <c r="AJ31" s="15">
        <f t="shared" si="23"/>
        <v>0</v>
      </c>
      <c r="AK31" s="16">
        <f t="shared" ca="1" si="24"/>
        <v>1</v>
      </c>
      <c r="AL31" s="16">
        <f t="shared" ca="1" si="40"/>
        <v>0</v>
      </c>
      <c r="AM31" s="17">
        <f t="shared" si="25"/>
        <v>0</v>
      </c>
      <c r="AO31" s="58">
        <f t="shared" si="26"/>
        <v>0.03</v>
      </c>
      <c r="AP31" s="59">
        <f t="shared" ca="1" si="27"/>
        <v>0.14753903498485488</v>
      </c>
      <c r="AQ31" s="64">
        <f t="shared" ca="1" si="41"/>
        <v>1</v>
      </c>
      <c r="AR31" s="90">
        <f t="shared" si="3"/>
        <v>0.68095133999317792</v>
      </c>
      <c r="AT31" s="70">
        <f>VLOOKUP(C31,DecrermentAssumptions!$A$3:$B$118,2,FALSE)</f>
        <v>5.0000000000000001E-3</v>
      </c>
      <c r="AU31" s="75">
        <f t="shared" ca="1" si="28"/>
        <v>0</v>
      </c>
      <c r="AV31" s="71">
        <f t="shared" ca="1" si="42"/>
        <v>0</v>
      </c>
      <c r="AW31" s="64">
        <f t="shared" ca="1" si="43"/>
        <v>543.15984250422355</v>
      </c>
    </row>
    <row r="32" spans="1:49" x14ac:dyDescent="0.25">
      <c r="A32" s="21">
        <f t="shared" si="29"/>
        <v>14</v>
      </c>
      <c r="B32" s="22">
        <f t="shared" si="30"/>
        <v>47696</v>
      </c>
      <c r="C32" s="17">
        <f t="shared" si="31"/>
        <v>74</v>
      </c>
      <c r="D32" s="5">
        <v>0</v>
      </c>
      <c r="E32" s="2">
        <f t="shared" ca="1" si="32"/>
        <v>74365.57014406065</v>
      </c>
      <c r="F32" s="2">
        <f t="shared" ca="1" si="4"/>
        <v>12954.760459316662</v>
      </c>
      <c r="G32" s="2">
        <f t="shared" ca="1" si="5"/>
        <v>61410.809684743996</v>
      </c>
      <c r="H32" s="84">
        <f t="shared" ca="1" si="6"/>
        <v>974.75139378353504</v>
      </c>
      <c r="I32" s="6">
        <f t="shared" ca="1" si="33"/>
        <v>73390.818750277118</v>
      </c>
      <c r="J32" s="6">
        <f t="shared" ca="1" si="7"/>
        <v>12784.955120779105</v>
      </c>
      <c r="K32" s="6">
        <f t="shared" ca="1" si="8"/>
        <v>60605.863629498024</v>
      </c>
      <c r="L32" s="85">
        <f t="shared" ca="1" si="1"/>
        <v>4316.5019423666818</v>
      </c>
      <c r="M32" s="6">
        <f t="shared" ca="1" si="34"/>
        <v>69074.316807910436</v>
      </c>
      <c r="N32" s="6">
        <f t="shared" ca="1" si="9"/>
        <v>12033.004337947628</v>
      </c>
      <c r="O32" s="6">
        <f t="shared" ca="1" si="10"/>
        <v>57041.312469962817</v>
      </c>
      <c r="P32" s="84">
        <f t="shared" ca="1" si="11"/>
        <v>587.13169286723871</v>
      </c>
      <c r="Q32" s="57">
        <f t="shared" ca="1" si="35"/>
        <v>68487.18511504319</v>
      </c>
      <c r="R32" s="57">
        <f t="shared" ca="1" si="12"/>
        <v>11930.723801075073</v>
      </c>
      <c r="S32" s="57">
        <f t="shared" ca="1" si="13"/>
        <v>56556.461313968131</v>
      </c>
      <c r="T32" s="85">
        <f t="shared" ca="1" si="36"/>
        <v>468.45734643990187</v>
      </c>
      <c r="U32" s="88">
        <f t="shared" ca="1" si="14"/>
        <v>68018.72776860329</v>
      </c>
      <c r="V32" s="57">
        <f t="shared" ca="1" si="15"/>
        <v>11849.116779212945</v>
      </c>
      <c r="W32" s="57">
        <f t="shared" ca="1" si="16"/>
        <v>56169.610989390363</v>
      </c>
      <c r="X32" s="2">
        <f t="shared" ca="1" si="2"/>
        <v>13603.745553720659</v>
      </c>
      <c r="Y32" s="64">
        <f t="shared" ca="1" si="17"/>
        <v>54883.439561322535</v>
      </c>
      <c r="Z32" s="2">
        <f t="shared" si="37"/>
        <v>93223.011941540477</v>
      </c>
      <c r="AA32" s="2">
        <f t="shared" ca="1" si="18"/>
        <v>0</v>
      </c>
      <c r="AB32" s="11">
        <f t="shared" ca="1" si="38"/>
        <v>56811.280884266111</v>
      </c>
      <c r="AC32" s="54">
        <f t="shared" ca="1" si="19"/>
        <v>143883.39807888941</v>
      </c>
      <c r="AD32" s="55">
        <f t="shared" ca="1" si="20"/>
        <v>4316.5019423666818</v>
      </c>
      <c r="AE32" s="12">
        <f ca="1">SUM(AD$18:AD32)</f>
        <v>17396.590103698687</v>
      </c>
      <c r="AF32" s="12">
        <f t="shared" ca="1" si="39"/>
        <v>7194.1699039444711</v>
      </c>
      <c r="AG32" s="14">
        <f t="shared" si="21"/>
        <v>0.05</v>
      </c>
      <c r="AH32" s="14"/>
      <c r="AI32" s="12">
        <f t="shared" si="22"/>
        <v>0</v>
      </c>
      <c r="AJ32" s="15">
        <f t="shared" si="23"/>
        <v>0</v>
      </c>
      <c r="AK32" s="16">
        <f t="shared" ca="1" si="24"/>
        <v>1</v>
      </c>
      <c r="AL32" s="16">
        <f t="shared" ca="1" si="40"/>
        <v>0</v>
      </c>
      <c r="AM32" s="17">
        <f t="shared" si="25"/>
        <v>0</v>
      </c>
      <c r="AO32" s="58">
        <f t="shared" si="26"/>
        <v>0.03</v>
      </c>
      <c r="AP32" s="59">
        <f t="shared" ca="1" si="27"/>
        <v>0.20933697394466622</v>
      </c>
      <c r="AQ32" s="64">
        <f t="shared" ca="1" si="41"/>
        <v>1</v>
      </c>
      <c r="AR32" s="90">
        <f t="shared" si="3"/>
        <v>0.66111780581861923</v>
      </c>
      <c r="AT32" s="70">
        <f>VLOOKUP(C32,DecrermentAssumptions!$A$3:$B$118,2,FALSE)</f>
        <v>5.0000000000000001E-3</v>
      </c>
      <c r="AU32" s="75">
        <f t="shared" ca="1" si="28"/>
        <v>0</v>
      </c>
      <c r="AV32" s="71">
        <f t="shared" ca="1" si="42"/>
        <v>0</v>
      </c>
      <c r="AW32" s="64">
        <f t="shared" ca="1" si="43"/>
        <v>587.13169286723871</v>
      </c>
    </row>
    <row r="33" spans="1:49" x14ac:dyDescent="0.25">
      <c r="A33" s="21">
        <f t="shared" si="29"/>
        <v>15</v>
      </c>
      <c r="B33" s="22">
        <f t="shared" si="30"/>
        <v>48061</v>
      </c>
      <c r="C33" s="17">
        <f t="shared" si="31"/>
        <v>75</v>
      </c>
      <c r="D33" s="5">
        <v>0</v>
      </c>
      <c r="E33" s="2">
        <f t="shared" ca="1" si="32"/>
        <v>58266.674873154116</v>
      </c>
      <c r="F33" s="2">
        <f t="shared" ca="1" si="4"/>
        <v>14011.857920332279</v>
      </c>
      <c r="G33" s="2">
        <f t="shared" ca="1" si="5"/>
        <v>44254.816952821835</v>
      </c>
      <c r="H33" s="84">
        <f t="shared" ca="1" si="6"/>
        <v>1054.290280413351</v>
      </c>
      <c r="I33" s="6">
        <f t="shared" ca="1" si="33"/>
        <v>57212.384592740767</v>
      </c>
      <c r="J33" s="6">
        <f t="shared" ca="1" si="7"/>
        <v>13758.32422121355</v>
      </c>
      <c r="K33" s="6">
        <f t="shared" ca="1" si="8"/>
        <v>43454.060371527215</v>
      </c>
      <c r="L33" s="85">
        <f t="shared" ca="1" si="1"/>
        <v>4294.9194326548486</v>
      </c>
      <c r="M33" s="6">
        <f t="shared" ca="1" si="34"/>
        <v>52917.465160085922</v>
      </c>
      <c r="N33" s="6">
        <f t="shared" ca="1" si="9"/>
        <v>12725.490255646704</v>
      </c>
      <c r="O33" s="6">
        <f t="shared" ca="1" si="10"/>
        <v>40191.974904439216</v>
      </c>
      <c r="P33" s="84">
        <f t="shared" ca="1" si="11"/>
        <v>449.79845386073038</v>
      </c>
      <c r="Q33" s="57">
        <f t="shared" ca="1" si="35"/>
        <v>52467.666706225195</v>
      </c>
      <c r="R33" s="57">
        <f t="shared" ca="1" si="12"/>
        <v>12617.323588473708</v>
      </c>
      <c r="S33" s="57">
        <f t="shared" ca="1" si="13"/>
        <v>39850.343117751487</v>
      </c>
      <c r="T33" s="85">
        <f t="shared" ca="1" si="36"/>
        <v>466.11505970770241</v>
      </c>
      <c r="U33" s="88">
        <f t="shared" ca="1" si="14"/>
        <v>52001.551646517495</v>
      </c>
      <c r="V33" s="57">
        <f t="shared" ca="1" si="15"/>
        <v>12505.233135305243</v>
      </c>
      <c r="W33" s="57">
        <f t="shared" ca="1" si="16"/>
        <v>39496.318511212252</v>
      </c>
      <c r="X33" s="2">
        <f t="shared" ca="1" si="2"/>
        <v>10400.3103293035</v>
      </c>
      <c r="Y33" s="64">
        <f t="shared" ca="1" si="17"/>
        <v>42067.356376921693</v>
      </c>
      <c r="Z33" s="2">
        <f t="shared" si="37"/>
        <v>92756.89688183277</v>
      </c>
      <c r="AA33" s="2">
        <f t="shared" ca="1" si="18"/>
        <v>0</v>
      </c>
      <c r="AB33" s="11">
        <f t="shared" ca="1" si="38"/>
        <v>50706.633803204022</v>
      </c>
      <c r="AC33" s="54">
        <f t="shared" ca="1" si="19"/>
        <v>143163.98108849497</v>
      </c>
      <c r="AD33" s="55">
        <f t="shared" ca="1" si="20"/>
        <v>4294.9194326548486</v>
      </c>
      <c r="AE33" s="12">
        <f ca="1">SUM(AD$18:AD33)</f>
        <v>21691.509536353537</v>
      </c>
      <c r="AF33" s="12">
        <f t="shared" ca="1" si="39"/>
        <v>7158.1990544247492</v>
      </c>
      <c r="AG33" s="14">
        <f t="shared" si="21"/>
        <v>0.05</v>
      </c>
      <c r="AH33" s="14"/>
      <c r="AI33" s="12">
        <f t="shared" si="22"/>
        <v>0</v>
      </c>
      <c r="AJ33" s="15">
        <f t="shared" si="23"/>
        <v>0</v>
      </c>
      <c r="AK33" s="16">
        <f t="shared" ca="1" si="24"/>
        <v>1</v>
      </c>
      <c r="AL33" s="16">
        <f t="shared" ca="1" si="40"/>
        <v>0</v>
      </c>
      <c r="AM33" s="17">
        <f t="shared" si="25"/>
        <v>0</v>
      </c>
      <c r="AO33" s="58">
        <f t="shared" si="26"/>
        <v>0.03</v>
      </c>
      <c r="AP33" s="59">
        <f t="shared" ca="1" si="27"/>
        <v>-0.19365809966456449</v>
      </c>
      <c r="AQ33" s="64">
        <f t="shared" ca="1" si="41"/>
        <v>1</v>
      </c>
      <c r="AR33" s="90">
        <f t="shared" si="3"/>
        <v>0.64186194739671765</v>
      </c>
      <c r="AT33" s="70">
        <f>VLOOKUP(C33,DecrermentAssumptions!$A$3:$B$118,2,FALSE)</f>
        <v>5.0000000000000001E-3</v>
      </c>
      <c r="AU33" s="75">
        <f t="shared" ca="1" si="28"/>
        <v>0</v>
      </c>
      <c r="AV33" s="71">
        <f t="shared" ca="1" si="42"/>
        <v>0</v>
      </c>
      <c r="AW33" s="64">
        <f t="shared" ca="1" si="43"/>
        <v>449.79845386073038</v>
      </c>
    </row>
    <row r="34" spans="1:49" x14ac:dyDescent="0.25">
      <c r="A34" s="21">
        <f t="shared" si="29"/>
        <v>16</v>
      </c>
      <c r="B34" s="22">
        <f t="shared" si="30"/>
        <v>48427</v>
      </c>
      <c r="C34" s="17">
        <f t="shared" si="31"/>
        <v>76</v>
      </c>
      <c r="D34" s="5">
        <v>0</v>
      </c>
      <c r="E34" s="2">
        <f t="shared" ca="1" si="32"/>
        <v>49895.678303208711</v>
      </c>
      <c r="F34" s="2">
        <f t="shared" ca="1" si="4"/>
        <v>10712.319639182606</v>
      </c>
      <c r="G34" s="2">
        <f t="shared" ca="1" si="5"/>
        <v>39183.358664026106</v>
      </c>
      <c r="H34" s="84">
        <f t="shared" ca="1" si="6"/>
        <v>806.02405052102119</v>
      </c>
      <c r="I34" s="6">
        <f t="shared" ca="1" si="33"/>
        <v>49089.654252687687</v>
      </c>
      <c r="J34" s="6">
        <f t="shared" ca="1" si="7"/>
        <v>10539.270838972296</v>
      </c>
      <c r="K34" s="6">
        <f t="shared" ca="1" si="8"/>
        <v>38550.38341371539</v>
      </c>
      <c r="L34" s="85">
        <f t="shared" ca="1" si="1"/>
        <v>4273.4448354915748</v>
      </c>
      <c r="M34" s="6">
        <f t="shared" ca="1" si="34"/>
        <v>44816.209417196114</v>
      </c>
      <c r="N34" s="6">
        <f t="shared" ca="1" si="9"/>
        <v>9621.7864275968132</v>
      </c>
      <c r="O34" s="6">
        <f t="shared" ca="1" si="10"/>
        <v>35194.422989599298</v>
      </c>
      <c r="P34" s="84">
        <f t="shared" ca="1" si="11"/>
        <v>380.93778004616701</v>
      </c>
      <c r="Q34" s="57">
        <f t="shared" ca="1" si="35"/>
        <v>44435.271637149948</v>
      </c>
      <c r="R34" s="57">
        <f t="shared" ca="1" si="12"/>
        <v>9540.0012429622402</v>
      </c>
      <c r="S34" s="57">
        <f t="shared" ca="1" si="13"/>
        <v>34895.270394187704</v>
      </c>
      <c r="T34" s="85">
        <f t="shared" ca="1" si="36"/>
        <v>463.78448440916384</v>
      </c>
      <c r="U34" s="88">
        <f t="shared" ca="1" si="14"/>
        <v>43971.487152740781</v>
      </c>
      <c r="V34" s="57">
        <f t="shared" ca="1" si="15"/>
        <v>9440.4293399510534</v>
      </c>
      <c r="W34" s="57">
        <f t="shared" ca="1" si="16"/>
        <v>34531.057812789724</v>
      </c>
      <c r="X34" s="2">
        <f t="shared" ca="1" si="2"/>
        <v>8794.2974305481566</v>
      </c>
      <c r="Y34" s="64">
        <f t="shared" ca="1" si="17"/>
        <v>35640.974206601793</v>
      </c>
      <c r="Z34" s="2">
        <f t="shared" si="37"/>
        <v>92293.112397423611</v>
      </c>
      <c r="AA34" s="2">
        <f t="shared" ca="1" si="18"/>
        <v>0</v>
      </c>
      <c r="AB34" s="11">
        <f t="shared" ca="1" si="38"/>
        <v>44971.219370965962</v>
      </c>
      <c r="AC34" s="54">
        <f t="shared" ca="1" si="19"/>
        <v>142448.16118305249</v>
      </c>
      <c r="AD34" s="55">
        <f t="shared" ca="1" si="20"/>
        <v>4273.4448354915748</v>
      </c>
      <c r="AE34" s="12">
        <f ca="1">SUM(AD$18:AD34)</f>
        <v>25964.95437184511</v>
      </c>
      <c r="AF34" s="12">
        <f t="shared" ca="1" si="39"/>
        <v>7122.4080591526254</v>
      </c>
      <c r="AG34" s="14">
        <f t="shared" si="21"/>
        <v>0.05</v>
      </c>
      <c r="AH34" s="14"/>
      <c r="AI34" s="12">
        <f t="shared" si="22"/>
        <v>0</v>
      </c>
      <c r="AJ34" s="15">
        <f t="shared" si="23"/>
        <v>0</v>
      </c>
      <c r="AK34" s="16">
        <f t="shared" ca="1" si="24"/>
        <v>1</v>
      </c>
      <c r="AL34" s="16">
        <f t="shared" ca="1" si="40"/>
        <v>0</v>
      </c>
      <c r="AM34" s="17">
        <f t="shared" si="25"/>
        <v>0</v>
      </c>
      <c r="AO34" s="58">
        <f t="shared" si="26"/>
        <v>0.03</v>
      </c>
      <c r="AP34" s="59">
        <f t="shared" ca="1" si="27"/>
        <v>-6.8556666291437307E-2</v>
      </c>
      <c r="AQ34" s="64">
        <f t="shared" ca="1" si="41"/>
        <v>1</v>
      </c>
      <c r="AR34" s="90">
        <f t="shared" si="3"/>
        <v>0.62316693922011435</v>
      </c>
      <c r="AT34" s="70">
        <f>VLOOKUP(C34,DecrermentAssumptions!$A$3:$B$118,2,FALSE)</f>
        <v>5.0000000000000001E-3</v>
      </c>
      <c r="AU34" s="75">
        <f t="shared" ca="1" si="28"/>
        <v>0</v>
      </c>
      <c r="AV34" s="71">
        <f t="shared" ca="1" si="42"/>
        <v>0</v>
      </c>
      <c r="AW34" s="64">
        <f t="shared" ca="1" si="43"/>
        <v>380.93778004616701</v>
      </c>
    </row>
    <row r="35" spans="1:49" x14ac:dyDescent="0.25">
      <c r="A35" s="21">
        <f t="shared" si="29"/>
        <v>17</v>
      </c>
      <c r="B35" s="22">
        <f t="shared" si="30"/>
        <v>48792</v>
      </c>
      <c r="C35" s="17">
        <f t="shared" si="31"/>
        <v>77</v>
      </c>
      <c r="D35" s="5">
        <v>0</v>
      </c>
      <c r="E35" s="2">
        <f t="shared" ca="1" si="32"/>
        <v>51032.070570766577</v>
      </c>
      <c r="F35" s="2">
        <f t="shared" ca="1" si="4"/>
        <v>9058.1263534646023</v>
      </c>
      <c r="G35" s="2">
        <f t="shared" ca="1" si="5"/>
        <v>41973.944217301978</v>
      </c>
      <c r="H35" s="84">
        <f t="shared" ca="1" si="6"/>
        <v>681.55805086748205</v>
      </c>
      <c r="I35" s="6">
        <f t="shared" ca="1" si="33"/>
        <v>50350.512519899094</v>
      </c>
      <c r="J35" s="6">
        <f t="shared" ca="1" si="7"/>
        <v>8937.1506832060786</v>
      </c>
      <c r="K35" s="6">
        <f t="shared" ca="1" si="8"/>
        <v>41413.361836693017</v>
      </c>
      <c r="L35" s="85">
        <f t="shared" ca="1" si="1"/>
        <v>4252.0776113141164</v>
      </c>
      <c r="M35" s="6">
        <f t="shared" ca="1" si="34"/>
        <v>46098.434908584975</v>
      </c>
      <c r="N35" s="6">
        <f t="shared" ca="1" si="9"/>
        <v>8182.4124208302455</v>
      </c>
      <c r="O35" s="6">
        <f t="shared" ca="1" si="10"/>
        <v>37916.02248775473</v>
      </c>
      <c r="P35" s="84">
        <f t="shared" ca="1" si="11"/>
        <v>391.83669672297231</v>
      </c>
      <c r="Q35" s="57">
        <f t="shared" ca="1" si="35"/>
        <v>45706.598211862001</v>
      </c>
      <c r="R35" s="57">
        <f t="shared" ca="1" si="12"/>
        <v>8112.8619152531883</v>
      </c>
      <c r="S35" s="57">
        <f t="shared" ca="1" si="13"/>
        <v>37593.736296608811</v>
      </c>
      <c r="T35" s="85">
        <f t="shared" ca="1" si="36"/>
        <v>461.46556198711806</v>
      </c>
      <c r="U35" s="88">
        <f t="shared" ca="1" si="14"/>
        <v>45245.132649874882</v>
      </c>
      <c r="V35" s="57">
        <f t="shared" ca="1" si="15"/>
        <v>8030.9523763788948</v>
      </c>
      <c r="W35" s="57">
        <f t="shared" ca="1" si="16"/>
        <v>37214.180273495986</v>
      </c>
      <c r="X35" s="2">
        <f t="shared" ca="1" si="2"/>
        <v>9049.0265299749772</v>
      </c>
      <c r="Y35" s="64">
        <f t="shared" ca="1" si="17"/>
        <v>36657.571681887028</v>
      </c>
      <c r="Z35" s="2">
        <f t="shared" si="37"/>
        <v>91831.646835436492</v>
      </c>
      <c r="AA35" s="2">
        <f t="shared" ca="1" si="18"/>
        <v>0</v>
      </c>
      <c r="AB35" s="11">
        <f t="shared" ca="1" si="38"/>
        <v>39399.523691029099</v>
      </c>
      <c r="AC35" s="54">
        <f t="shared" ca="1" si="19"/>
        <v>141735.92037713723</v>
      </c>
      <c r="AD35" s="55">
        <f t="shared" ca="1" si="20"/>
        <v>4252.0776113141164</v>
      </c>
      <c r="AE35" s="12">
        <f ca="1">SUM(AD$18:AD35)</f>
        <v>30217.031983159228</v>
      </c>
      <c r="AF35" s="12">
        <f t="shared" ca="1" si="39"/>
        <v>8504.1552226282329</v>
      </c>
      <c r="AG35" s="14">
        <f t="shared" si="21"/>
        <v>0.06</v>
      </c>
      <c r="AH35" s="14"/>
      <c r="AI35" s="12">
        <f t="shared" si="22"/>
        <v>0</v>
      </c>
      <c r="AJ35" s="15">
        <f t="shared" si="23"/>
        <v>0</v>
      </c>
      <c r="AK35" s="16">
        <f t="shared" ca="1" si="24"/>
        <v>1</v>
      </c>
      <c r="AL35" s="16">
        <f t="shared" ca="1" si="40"/>
        <v>0</v>
      </c>
      <c r="AM35" s="17">
        <f t="shared" si="25"/>
        <v>0</v>
      </c>
      <c r="AO35" s="58">
        <f t="shared" si="26"/>
        <v>0.03</v>
      </c>
      <c r="AP35" s="59">
        <f t="shared" ca="1" si="27"/>
        <v>0.17768790420793623</v>
      </c>
      <c r="AQ35" s="64">
        <f t="shared" ca="1" si="41"/>
        <v>1</v>
      </c>
      <c r="AR35" s="90">
        <f t="shared" si="3"/>
        <v>0.60501644584477121</v>
      </c>
      <c r="AT35" s="70">
        <f>VLOOKUP(C35,DecrermentAssumptions!$A$3:$B$118,2,FALSE)</f>
        <v>5.0000000000000001E-3</v>
      </c>
      <c r="AU35" s="75">
        <f t="shared" ca="1" si="28"/>
        <v>0</v>
      </c>
      <c r="AV35" s="71">
        <f t="shared" ca="1" si="42"/>
        <v>0</v>
      </c>
      <c r="AW35" s="64">
        <f t="shared" ca="1" si="43"/>
        <v>391.83669672297231</v>
      </c>
    </row>
    <row r="36" spans="1:49" x14ac:dyDescent="0.25">
      <c r="A36" s="21">
        <f t="shared" si="29"/>
        <v>18</v>
      </c>
      <c r="B36" s="22">
        <f t="shared" si="30"/>
        <v>49157</v>
      </c>
      <c r="C36" s="17">
        <f t="shared" si="31"/>
        <v>78</v>
      </c>
      <c r="D36" s="5">
        <v>0</v>
      </c>
      <c r="E36" s="2">
        <f t="shared" ca="1" si="32"/>
        <v>41444.455588255856</v>
      </c>
      <c r="F36" s="2">
        <f t="shared" ca="1" si="4"/>
        <v>9320.4973258742266</v>
      </c>
      <c r="G36" s="2">
        <f t="shared" ca="1" si="5"/>
        <v>32123.958262381628</v>
      </c>
      <c r="H36" s="84">
        <f t="shared" ca="1" si="6"/>
        <v>701.29955607306067</v>
      </c>
      <c r="I36" s="6">
        <f t="shared" ca="1" si="33"/>
        <v>40743.156032182793</v>
      </c>
      <c r="J36" s="6">
        <f t="shared" ca="1" si="7"/>
        <v>9162.7811598819771</v>
      </c>
      <c r="K36" s="6">
        <f t="shared" ca="1" si="8"/>
        <v>31580.374872300814</v>
      </c>
      <c r="L36" s="85">
        <f t="shared" ca="1" si="1"/>
        <v>4230.8172232575453</v>
      </c>
      <c r="M36" s="6">
        <f t="shared" ca="1" si="34"/>
        <v>36512.338808925248</v>
      </c>
      <c r="N36" s="6">
        <f t="shared" ca="1" si="9"/>
        <v>8211.3071917498237</v>
      </c>
      <c r="O36" s="6">
        <f t="shared" ca="1" si="10"/>
        <v>28301.03161717542</v>
      </c>
      <c r="P36" s="84">
        <f t="shared" ca="1" si="11"/>
        <v>310.35487987586464</v>
      </c>
      <c r="Q36" s="57">
        <f t="shared" ca="1" si="35"/>
        <v>36201.983929049384</v>
      </c>
      <c r="R36" s="57">
        <f t="shared" ca="1" si="12"/>
        <v>8141.5110806199509</v>
      </c>
      <c r="S36" s="57">
        <f t="shared" ca="1" si="13"/>
        <v>28060.472848429432</v>
      </c>
      <c r="T36" s="85">
        <f t="shared" ca="1" si="36"/>
        <v>459.15823417718246</v>
      </c>
      <c r="U36" s="88">
        <f t="shared" ca="1" si="14"/>
        <v>35742.825694872205</v>
      </c>
      <c r="V36" s="57">
        <f t="shared" ca="1" si="15"/>
        <v>8038.2503903042543</v>
      </c>
      <c r="W36" s="57">
        <f t="shared" ca="1" si="16"/>
        <v>27704.575304567948</v>
      </c>
      <c r="X36" s="2">
        <f t="shared" ca="1" si="2"/>
        <v>7148.5651389744417</v>
      </c>
      <c r="Y36" s="64">
        <f t="shared" ca="1" si="17"/>
        <v>29053.418790074942</v>
      </c>
      <c r="Z36" s="2">
        <f t="shared" si="37"/>
        <v>91372.488601259305</v>
      </c>
      <c r="AA36" s="2">
        <f t="shared" ca="1" si="18"/>
        <v>0</v>
      </c>
      <c r="AB36" s="11">
        <f t="shared" ca="1" si="38"/>
        <v>33938.794025310905</v>
      </c>
      <c r="AC36" s="54">
        <f t="shared" ca="1" si="19"/>
        <v>141027.24077525153</v>
      </c>
      <c r="AD36" s="55">
        <f t="shared" ca="1" si="20"/>
        <v>4230.8172232575453</v>
      </c>
      <c r="AE36" s="12">
        <f ca="1">SUM(AD$18:AD36)</f>
        <v>34447.849206416773</v>
      </c>
      <c r="AF36" s="12">
        <f t="shared" ca="1" si="39"/>
        <v>8461.6344465150905</v>
      </c>
      <c r="AG36" s="14">
        <f t="shared" si="21"/>
        <v>0.06</v>
      </c>
      <c r="AH36" s="14"/>
      <c r="AI36" s="12">
        <f t="shared" si="22"/>
        <v>0</v>
      </c>
      <c r="AJ36" s="15">
        <f t="shared" si="23"/>
        <v>0</v>
      </c>
      <c r="AK36" s="16">
        <f t="shared" ca="1" si="24"/>
        <v>1</v>
      </c>
      <c r="AL36" s="16">
        <f t="shared" ca="1" si="40"/>
        <v>0</v>
      </c>
      <c r="AM36" s="17">
        <f t="shared" si="25"/>
        <v>0</v>
      </c>
      <c r="AO36" s="58">
        <f t="shared" si="26"/>
        <v>0.03</v>
      </c>
      <c r="AP36" s="59">
        <f t="shared" ca="1" si="27"/>
        <v>-0.12367467924083786</v>
      </c>
      <c r="AQ36" s="64">
        <f t="shared" ca="1" si="41"/>
        <v>1</v>
      </c>
      <c r="AR36" s="90">
        <f t="shared" si="3"/>
        <v>0.5873946076162827</v>
      </c>
      <c r="AT36" s="70">
        <f>VLOOKUP(C36,DecrermentAssumptions!$A$3:$B$118,2,FALSE)</f>
        <v>5.0000000000000001E-3</v>
      </c>
      <c r="AU36" s="75">
        <f t="shared" ca="1" si="28"/>
        <v>0</v>
      </c>
      <c r="AV36" s="71">
        <f t="shared" ca="1" si="42"/>
        <v>0</v>
      </c>
      <c r="AW36" s="64">
        <f t="shared" ca="1" si="43"/>
        <v>310.35487987586464</v>
      </c>
    </row>
    <row r="37" spans="1:49" x14ac:dyDescent="0.25">
      <c r="A37" s="21">
        <f t="shared" si="29"/>
        <v>19</v>
      </c>
      <c r="B37" s="22">
        <f t="shared" si="30"/>
        <v>49522</v>
      </c>
      <c r="C37" s="17">
        <f t="shared" si="31"/>
        <v>79</v>
      </c>
      <c r="D37" s="5">
        <v>0</v>
      </c>
      <c r="E37" s="2">
        <f t="shared" ca="1" si="32"/>
        <v>23873.241232507975</v>
      </c>
      <c r="F37" s="2">
        <f t="shared" ca="1" si="4"/>
        <v>7363.0220931436752</v>
      </c>
      <c r="G37" s="2">
        <f t="shared" ca="1" si="5"/>
        <v>16510.219139364301</v>
      </c>
      <c r="H37" s="84">
        <f t="shared" ca="1" si="6"/>
        <v>554.01379827051915</v>
      </c>
      <c r="I37" s="6">
        <f t="shared" ca="1" si="33"/>
        <v>23319.227434237455</v>
      </c>
      <c r="J37" s="6">
        <f t="shared" ca="1" si="7"/>
        <v>7192.152298093908</v>
      </c>
      <c r="K37" s="6">
        <f t="shared" ca="1" si="8"/>
        <v>16127.075136143547</v>
      </c>
      <c r="L37" s="85">
        <f t="shared" ca="1" si="1"/>
        <v>4209.6631371412577</v>
      </c>
      <c r="M37" s="6">
        <f t="shared" ca="1" si="34"/>
        <v>19109.564297096196</v>
      </c>
      <c r="N37" s="6">
        <f t="shared" ca="1" si="9"/>
        <v>5893.8014632999784</v>
      </c>
      <c r="O37" s="6">
        <f t="shared" ca="1" si="10"/>
        <v>13215.762833796218</v>
      </c>
      <c r="P37" s="84">
        <f t="shared" ca="1" si="11"/>
        <v>162.43129652531769</v>
      </c>
      <c r="Q37" s="57">
        <f t="shared" ca="1" si="35"/>
        <v>18947.133000570877</v>
      </c>
      <c r="R37" s="57">
        <f t="shared" ca="1" si="12"/>
        <v>5843.7041508619286</v>
      </c>
      <c r="S37" s="57">
        <f t="shared" ca="1" si="13"/>
        <v>13103.428849708949</v>
      </c>
      <c r="T37" s="85">
        <f t="shared" ca="1" si="36"/>
        <v>456.86244300629653</v>
      </c>
      <c r="U37" s="88">
        <f t="shared" ca="1" si="14"/>
        <v>18490.270557564581</v>
      </c>
      <c r="V37" s="57">
        <f t="shared" ca="1" si="15"/>
        <v>5702.7979275041062</v>
      </c>
      <c r="W37" s="57">
        <f t="shared" ca="1" si="16"/>
        <v>12787.472630060476</v>
      </c>
      <c r="X37" s="2">
        <f t="shared" ca="1" si="2"/>
        <v>3698.0541115129163</v>
      </c>
      <c r="Y37" s="64">
        <f t="shared" ca="1" si="17"/>
        <v>15249.078889057961</v>
      </c>
      <c r="Z37" s="2">
        <f t="shared" si="37"/>
        <v>90915.626158253013</v>
      </c>
      <c r="AA37" s="2">
        <f t="shared" ca="1" si="18"/>
        <v>0</v>
      </c>
      <c r="AB37" s="11">
        <f t="shared" ca="1" si="38"/>
        <v>28821.837737130962</v>
      </c>
      <c r="AC37" s="54">
        <f t="shared" ca="1" si="19"/>
        <v>140322.10457137527</v>
      </c>
      <c r="AD37" s="55">
        <f t="shared" ca="1" si="20"/>
        <v>4209.6631371412577</v>
      </c>
      <c r="AE37" s="12">
        <f ca="1">SUM(AD$18:AD37)</f>
        <v>38657.512343558032</v>
      </c>
      <c r="AF37" s="12">
        <f t="shared" ca="1" si="39"/>
        <v>8419.3262742825154</v>
      </c>
      <c r="AG37" s="14">
        <f t="shared" si="21"/>
        <v>0.06</v>
      </c>
      <c r="AH37" s="14"/>
      <c r="AI37" s="12">
        <f t="shared" si="22"/>
        <v>0</v>
      </c>
      <c r="AJ37" s="15">
        <f t="shared" si="23"/>
        <v>0</v>
      </c>
      <c r="AK37" s="16">
        <f t="shared" ca="1" si="24"/>
        <v>1</v>
      </c>
      <c r="AL37" s="16">
        <f t="shared" ca="1" si="40"/>
        <v>0</v>
      </c>
      <c r="AM37" s="17">
        <f t="shared" si="25"/>
        <v>0</v>
      </c>
      <c r="AO37" s="58">
        <f t="shared" si="26"/>
        <v>0.03</v>
      </c>
      <c r="AP37" s="59">
        <f t="shared" ca="1" si="27"/>
        <v>-0.43172886954686296</v>
      </c>
      <c r="AQ37" s="64">
        <f t="shared" ca="1" si="41"/>
        <v>1</v>
      </c>
      <c r="AR37" s="90">
        <f t="shared" si="3"/>
        <v>0.57028602681192497</v>
      </c>
      <c r="AT37" s="70">
        <f>VLOOKUP(C37,DecrermentAssumptions!$A$3:$B$118,2,FALSE)</f>
        <v>5.0000000000000001E-3</v>
      </c>
      <c r="AU37" s="75">
        <f t="shared" ca="1" si="28"/>
        <v>0</v>
      </c>
      <c r="AV37" s="71">
        <f t="shared" ca="1" si="42"/>
        <v>0</v>
      </c>
      <c r="AW37" s="64">
        <f t="shared" ca="1" si="43"/>
        <v>162.43129652531769</v>
      </c>
    </row>
    <row r="38" spans="1:49" x14ac:dyDescent="0.25">
      <c r="A38" s="21">
        <f t="shared" si="29"/>
        <v>20</v>
      </c>
      <c r="B38" s="22">
        <f t="shared" si="30"/>
        <v>49888</v>
      </c>
      <c r="C38" s="17">
        <f t="shared" si="31"/>
        <v>80</v>
      </c>
      <c r="D38" s="5">
        <v>0</v>
      </c>
      <c r="E38" s="2">
        <f t="shared" ca="1" si="32"/>
        <v>19340.078639424119</v>
      </c>
      <c r="F38" s="2">
        <f t="shared" ca="1" si="4"/>
        <v>3808.9957348583039</v>
      </c>
      <c r="G38" s="2">
        <f t="shared" ca="1" si="5"/>
        <v>15531.082904565816</v>
      </c>
      <c r="H38" s="84">
        <f t="shared" ca="1" si="6"/>
        <v>286.59919364225101</v>
      </c>
      <c r="I38" s="6">
        <f t="shared" ca="1" si="33"/>
        <v>19053.479445781868</v>
      </c>
      <c r="J38" s="6">
        <f t="shared" ca="1" si="7"/>
        <v>3752.5505090373572</v>
      </c>
      <c r="K38" s="6">
        <f t="shared" ca="1" si="8"/>
        <v>15300.928936744511</v>
      </c>
      <c r="L38" s="85">
        <f t="shared" ca="1" si="1"/>
        <v>4188.6148214555515</v>
      </c>
      <c r="M38" s="6">
        <f t="shared" ca="1" si="34"/>
        <v>14864.864624326317</v>
      </c>
      <c r="N38" s="6">
        <f t="shared" ca="1" si="9"/>
        <v>2927.6099135339905</v>
      </c>
      <c r="O38" s="6">
        <f t="shared" ca="1" si="10"/>
        <v>11937.254710792326</v>
      </c>
      <c r="P38" s="84">
        <f t="shared" ca="1" si="11"/>
        <v>126.35134930677371</v>
      </c>
      <c r="Q38" s="57">
        <f t="shared" ca="1" si="35"/>
        <v>14738.513275019544</v>
      </c>
      <c r="R38" s="57">
        <f t="shared" ca="1" si="12"/>
        <v>2902.7252292689518</v>
      </c>
      <c r="S38" s="57">
        <f t="shared" ca="1" si="13"/>
        <v>11835.788045750591</v>
      </c>
      <c r="T38" s="85">
        <f t="shared" ca="1" si="36"/>
        <v>454.5781307912651</v>
      </c>
      <c r="U38" s="88">
        <f t="shared" ca="1" si="14"/>
        <v>14283.935144228279</v>
      </c>
      <c r="V38" s="57">
        <f t="shared" ca="1" si="15"/>
        <v>2813.1968362553775</v>
      </c>
      <c r="W38" s="57">
        <f t="shared" ca="1" si="16"/>
        <v>11470.738307972899</v>
      </c>
      <c r="X38" s="2">
        <f t="shared" ca="1" si="2"/>
        <v>2856.7870288456561</v>
      </c>
      <c r="Y38" s="64">
        <f t="shared" ca="1" si="17"/>
        <v>11881.726246173888</v>
      </c>
      <c r="Z38" s="2">
        <f t="shared" si="37"/>
        <v>90461.048027461744</v>
      </c>
      <c r="AA38" s="2">
        <f t="shared" ca="1" si="18"/>
        <v>0</v>
      </c>
      <c r="AB38" s="11">
        <f t="shared" ca="1" si="38"/>
        <v>24055.114868355024</v>
      </c>
      <c r="AC38" s="54">
        <f t="shared" ca="1" si="19"/>
        <v>139620.49404851839</v>
      </c>
      <c r="AD38" s="55">
        <f t="shared" ca="1" si="20"/>
        <v>4188.6148214555515</v>
      </c>
      <c r="AE38" s="12">
        <f ca="1">SUM(AD$18:AD38)</f>
        <v>42846.127165013582</v>
      </c>
      <c r="AF38" s="12">
        <f t="shared" ca="1" si="39"/>
        <v>8377.2296429111029</v>
      </c>
      <c r="AG38" s="14">
        <f t="shared" si="21"/>
        <v>0.06</v>
      </c>
      <c r="AH38" s="14"/>
      <c r="AI38" s="12">
        <f t="shared" si="22"/>
        <v>0</v>
      </c>
      <c r="AJ38" s="15">
        <f t="shared" si="23"/>
        <v>0</v>
      </c>
      <c r="AK38" s="16">
        <f t="shared" ca="1" si="24"/>
        <v>1</v>
      </c>
      <c r="AL38" s="16">
        <f t="shared" ca="1" si="40"/>
        <v>0</v>
      </c>
      <c r="AM38" s="17">
        <f t="shared" si="25"/>
        <v>0</v>
      </c>
      <c r="AO38" s="58">
        <f t="shared" si="26"/>
        <v>0.03</v>
      </c>
      <c r="AP38" s="59">
        <f t="shared" ca="1" si="27"/>
        <v>1.8493183592237061E-2</v>
      </c>
      <c r="AQ38" s="64">
        <f t="shared" ca="1" si="41"/>
        <v>1</v>
      </c>
      <c r="AR38" s="90">
        <f t="shared" si="3"/>
        <v>0.55367575418633497</v>
      </c>
      <c r="AT38" s="70">
        <f>VLOOKUP(C38,DecrermentAssumptions!$A$3:$B$118,2,FALSE)</f>
        <v>5.0000000000000001E-3</v>
      </c>
      <c r="AU38" s="75">
        <f t="shared" ca="1" si="28"/>
        <v>0</v>
      </c>
      <c r="AV38" s="71">
        <f t="shared" ca="1" si="42"/>
        <v>0</v>
      </c>
      <c r="AW38" s="64">
        <f t="shared" ca="1" si="43"/>
        <v>126.35134930677371</v>
      </c>
    </row>
    <row r="39" spans="1:49" x14ac:dyDescent="0.25">
      <c r="A39" s="21">
        <f t="shared" si="29"/>
        <v>21</v>
      </c>
      <c r="B39" s="22">
        <f t="shared" si="30"/>
        <v>50253</v>
      </c>
      <c r="C39" s="17">
        <f t="shared" si="31"/>
        <v>81</v>
      </c>
      <c r="D39" s="5">
        <v>0</v>
      </c>
      <c r="E39" s="2">
        <f t="shared" ca="1" si="32"/>
        <v>12533.893307358505</v>
      </c>
      <c r="F39" s="2">
        <f t="shared" ca="1" si="4"/>
        <v>2942.4906397110258</v>
      </c>
      <c r="G39" s="2">
        <f t="shared" ca="1" si="5"/>
        <v>9591.4026676474787</v>
      </c>
      <c r="H39" s="84">
        <f t="shared" ca="1" si="6"/>
        <v>221.40099473553832</v>
      </c>
      <c r="I39" s="6">
        <f t="shared" ca="1" si="33"/>
        <v>12312.492312622966</v>
      </c>
      <c r="J39" s="6">
        <f t="shared" ca="1" si="7"/>
        <v>2890.5139443094813</v>
      </c>
      <c r="K39" s="6">
        <f t="shared" ca="1" si="8"/>
        <v>9421.9783683134847</v>
      </c>
      <c r="L39" s="85">
        <f t="shared" ca="1" si="1"/>
        <v>4167.671747348274</v>
      </c>
      <c r="M39" s="6">
        <f t="shared" ca="1" si="34"/>
        <v>8144.8205652746919</v>
      </c>
      <c r="N39" s="6">
        <f t="shared" ca="1" si="9"/>
        <v>1912.1000704048158</v>
      </c>
      <c r="O39" s="6">
        <f t="shared" ca="1" si="10"/>
        <v>6232.7204948698754</v>
      </c>
      <c r="P39" s="84">
        <f t="shared" ca="1" si="11"/>
        <v>69.230974804834887</v>
      </c>
      <c r="Q39" s="57">
        <f t="shared" ca="1" si="35"/>
        <v>8075.5895904698573</v>
      </c>
      <c r="R39" s="57">
        <f t="shared" ca="1" si="12"/>
        <v>1895.8472198063751</v>
      </c>
      <c r="S39" s="57">
        <f t="shared" ca="1" si="13"/>
        <v>6179.7423706634818</v>
      </c>
      <c r="T39" s="85">
        <f t="shared" ca="1" si="36"/>
        <v>452.30524013730872</v>
      </c>
      <c r="U39" s="88">
        <f t="shared" ca="1" si="14"/>
        <v>7623.2843503325485</v>
      </c>
      <c r="V39" s="57">
        <f t="shared" ca="1" si="15"/>
        <v>1789.6628202140378</v>
      </c>
      <c r="W39" s="57">
        <f t="shared" ca="1" si="16"/>
        <v>5833.6215301185102</v>
      </c>
      <c r="X39" s="2">
        <f t="shared" ca="1" si="2"/>
        <v>1524.6568700665098</v>
      </c>
      <c r="Y39" s="64">
        <f t="shared" ca="1" si="17"/>
        <v>6550.932720403347</v>
      </c>
      <c r="Z39" s="2">
        <f t="shared" si="37"/>
        <v>90008.742787324431</v>
      </c>
      <c r="AA39" s="2">
        <f t="shared" ca="1" si="18"/>
        <v>0</v>
      </c>
      <c r="AB39" s="11">
        <f t="shared" ca="1" si="38"/>
        <v>19455.592503017324</v>
      </c>
      <c r="AC39" s="54">
        <f t="shared" ca="1" si="19"/>
        <v>138922.3915782758</v>
      </c>
      <c r="AD39" s="55">
        <f t="shared" ca="1" si="20"/>
        <v>4167.671747348274</v>
      </c>
      <c r="AE39" s="12">
        <f ca="1">SUM(AD$18:AD39)</f>
        <v>47013.798912361854</v>
      </c>
      <c r="AF39" s="12">
        <f t="shared" ca="1" si="39"/>
        <v>9724.567410479307</v>
      </c>
      <c r="AG39" s="14">
        <f t="shared" si="21"/>
        <v>7.0000000000000007E-2</v>
      </c>
      <c r="AH39" s="14"/>
      <c r="AI39" s="12">
        <f t="shared" si="22"/>
        <v>0</v>
      </c>
      <c r="AJ39" s="15">
        <f t="shared" si="23"/>
        <v>0</v>
      </c>
      <c r="AK39" s="16">
        <f t="shared" ca="1" si="24"/>
        <v>1</v>
      </c>
      <c r="AL39" s="16">
        <f t="shared" ca="1" si="40"/>
        <v>0</v>
      </c>
      <c r="AM39" s="17">
        <f t="shared" si="25"/>
        <v>0</v>
      </c>
      <c r="AO39" s="58">
        <f t="shared" si="26"/>
        <v>0.03</v>
      </c>
      <c r="AP39" s="59">
        <f t="shared" ca="1" si="27"/>
        <v>-0.19276017062452788</v>
      </c>
      <c r="AQ39" s="64">
        <f t="shared" ca="1" si="41"/>
        <v>1</v>
      </c>
      <c r="AR39" s="90">
        <f t="shared" si="3"/>
        <v>0.5375492759090631</v>
      </c>
      <c r="AT39" s="70">
        <f>VLOOKUP(C39,DecrermentAssumptions!$A$3:$B$118,2,FALSE)</f>
        <v>5.0000000000000001E-3</v>
      </c>
      <c r="AU39" s="75">
        <f t="shared" ca="1" si="28"/>
        <v>0</v>
      </c>
      <c r="AV39" s="71">
        <f t="shared" ca="1" si="42"/>
        <v>0</v>
      </c>
      <c r="AW39" s="64">
        <f t="shared" ca="1" si="43"/>
        <v>69.230974804834887</v>
      </c>
    </row>
    <row r="40" spans="1:49" x14ac:dyDescent="0.25">
      <c r="A40" s="21">
        <f t="shared" si="29"/>
        <v>22</v>
      </c>
      <c r="B40" s="22">
        <f t="shared" si="30"/>
        <v>50618</v>
      </c>
      <c r="C40" s="17">
        <f t="shared" si="31"/>
        <v>82</v>
      </c>
      <c r="D40" s="5">
        <v>0</v>
      </c>
      <c r="E40" s="2">
        <f t="shared" ca="1" si="32"/>
        <v>7314.950396424113</v>
      </c>
      <c r="F40" s="2">
        <f t="shared" ca="1" si="4"/>
        <v>1570.3965761685051</v>
      </c>
      <c r="G40" s="2">
        <f t="shared" ca="1" si="5"/>
        <v>5744.5538202556081</v>
      </c>
      <c r="H40" s="84">
        <f t="shared" ca="1" si="6"/>
        <v>118.1609074301545</v>
      </c>
      <c r="I40" s="6">
        <f t="shared" ca="1" si="33"/>
        <v>7196.7894889939589</v>
      </c>
      <c r="J40" s="6">
        <f t="shared" ca="1" si="7"/>
        <v>1545.0294206296257</v>
      </c>
      <c r="K40" s="6">
        <f t="shared" ca="1" si="8"/>
        <v>5651.7600683643332</v>
      </c>
      <c r="L40" s="85">
        <f t="shared" ca="1" si="1"/>
        <v>4146.8333886115324</v>
      </c>
      <c r="M40" s="6">
        <f t="shared" ca="1" si="34"/>
        <v>3049.9561003824265</v>
      </c>
      <c r="N40" s="6">
        <f t="shared" ca="1" si="9"/>
        <v>654.77417589136439</v>
      </c>
      <c r="O40" s="6">
        <f t="shared" ca="1" si="10"/>
        <v>2395.1819244910621</v>
      </c>
      <c r="P40" s="84">
        <f t="shared" ca="1" si="11"/>
        <v>25.924626853250626</v>
      </c>
      <c r="Q40" s="57">
        <f t="shared" ca="1" si="35"/>
        <v>3024.0314735291759</v>
      </c>
      <c r="R40" s="57">
        <f t="shared" ca="1" si="12"/>
        <v>649.20859539628782</v>
      </c>
      <c r="S40" s="57">
        <f t="shared" ca="1" si="13"/>
        <v>2374.822878132888</v>
      </c>
      <c r="T40" s="85">
        <f t="shared" ca="1" si="36"/>
        <v>450.04371393662217</v>
      </c>
      <c r="U40" s="88">
        <f t="shared" ca="1" si="14"/>
        <v>2573.9877595925536</v>
      </c>
      <c r="V40" s="57">
        <f t="shared" ca="1" si="15"/>
        <v>552.59179429839924</v>
      </c>
      <c r="W40" s="57">
        <f t="shared" ca="1" si="16"/>
        <v>2021.3959652941544</v>
      </c>
      <c r="X40" s="2">
        <f t="shared" ca="1" si="2"/>
        <v>514.79755191851075</v>
      </c>
      <c r="Y40" s="64">
        <f t="shared" ca="1" si="17"/>
        <v>2509.2339216106652</v>
      </c>
      <c r="Z40" s="2">
        <f t="shared" si="37"/>
        <v>89558.699073387805</v>
      </c>
      <c r="AA40" s="2">
        <f t="shared" ca="1" si="18"/>
        <v>0</v>
      </c>
      <c r="AB40" s="11">
        <f t="shared" ca="1" si="38"/>
        <v>15046.557258870556</v>
      </c>
      <c r="AC40" s="54">
        <f t="shared" ca="1" si="19"/>
        <v>138227.77962038442</v>
      </c>
      <c r="AD40" s="55">
        <f t="shared" ca="1" si="20"/>
        <v>4146.8333886115324</v>
      </c>
      <c r="AE40" s="12">
        <f ca="1">SUM(AD$18:AD40)</f>
        <v>51160.63230097339</v>
      </c>
      <c r="AF40" s="12">
        <f t="shared" ca="1" si="39"/>
        <v>9675.9445734269102</v>
      </c>
      <c r="AG40" s="14">
        <f t="shared" si="21"/>
        <v>7.0000000000000007E-2</v>
      </c>
      <c r="AH40" s="14"/>
      <c r="AI40" s="12">
        <f t="shared" si="22"/>
        <v>0</v>
      </c>
      <c r="AJ40" s="15">
        <f t="shared" si="23"/>
        <v>0</v>
      </c>
      <c r="AK40" s="16">
        <f t="shared" ca="1" si="24"/>
        <v>1</v>
      </c>
      <c r="AL40" s="16">
        <f t="shared" ca="1" si="40"/>
        <v>0</v>
      </c>
      <c r="AM40" s="17">
        <f t="shared" si="25"/>
        <v>0</v>
      </c>
      <c r="AO40" s="58">
        <f t="shared" si="26"/>
        <v>0.03</v>
      </c>
      <c r="AP40" s="59">
        <f t="shared" ca="1" si="27"/>
        <v>-0.12309375390716715</v>
      </c>
      <c r="AQ40" s="64">
        <f t="shared" ca="1" si="41"/>
        <v>1</v>
      </c>
      <c r="AR40" s="90">
        <f t="shared" si="3"/>
        <v>0.52189250088258554</v>
      </c>
      <c r="AT40" s="70">
        <f>VLOOKUP(C40,DecrermentAssumptions!$A$3:$B$118,2,FALSE)</f>
        <v>5.0000000000000001E-3</v>
      </c>
      <c r="AU40" s="75">
        <f t="shared" ca="1" si="28"/>
        <v>0</v>
      </c>
      <c r="AV40" s="71">
        <f t="shared" ca="1" si="42"/>
        <v>0</v>
      </c>
      <c r="AW40" s="64">
        <f t="shared" ca="1" si="43"/>
        <v>25.924626853250626</v>
      </c>
    </row>
    <row r="41" spans="1:49" x14ac:dyDescent="0.25">
      <c r="A41" s="21">
        <f t="shared" si="29"/>
        <v>23</v>
      </c>
      <c r="B41" s="22">
        <f t="shared" si="30"/>
        <v>50983</v>
      </c>
      <c r="C41" s="17">
        <f t="shared" si="31"/>
        <v>83</v>
      </c>
      <c r="D41" s="5">
        <v>0</v>
      </c>
      <c r="E41" s="2">
        <f t="shared" ca="1" si="32"/>
        <v>3639.7626427901396</v>
      </c>
      <c r="F41" s="2">
        <f t="shared" ca="1" si="4"/>
        <v>530.24147847606605</v>
      </c>
      <c r="G41" s="2">
        <f t="shared" ca="1" si="5"/>
        <v>3109.5211643140733</v>
      </c>
      <c r="H41" s="84">
        <f t="shared" ca="1" si="6"/>
        <v>39.896810273684579</v>
      </c>
      <c r="I41" s="6">
        <f t="shared" ca="1" si="33"/>
        <v>3599.8658325164552</v>
      </c>
      <c r="J41" s="6">
        <f t="shared" ca="1" si="7"/>
        <v>524.42930176506468</v>
      </c>
      <c r="K41" s="6">
        <f t="shared" ca="1" si="8"/>
        <v>3075.4365307513904</v>
      </c>
      <c r="L41" s="85">
        <f t="shared" ca="1" si="1"/>
        <v>4126.0992216684745</v>
      </c>
      <c r="M41" s="6">
        <f t="shared" ca="1" si="34"/>
        <v>0</v>
      </c>
      <c r="N41" s="6">
        <f t="shared" ca="1" si="9"/>
        <v>0</v>
      </c>
      <c r="O41" s="6">
        <f t="shared" ca="1" si="10"/>
        <v>0</v>
      </c>
      <c r="P41" s="84">
        <f t="shared" ca="1" si="11"/>
        <v>0</v>
      </c>
      <c r="Q41" s="57">
        <f t="shared" ca="1" si="35"/>
        <v>0</v>
      </c>
      <c r="R41" s="57">
        <f t="shared" ca="1" si="12"/>
        <v>0</v>
      </c>
      <c r="S41" s="57">
        <f t="shared" ca="1" si="13"/>
        <v>0</v>
      </c>
      <c r="T41" s="85">
        <f t="shared" ca="1" si="36"/>
        <v>447.79349536693906</v>
      </c>
      <c r="U41" s="88">
        <f t="shared" ca="1" si="14"/>
        <v>0</v>
      </c>
      <c r="V41" s="57">
        <f t="shared" ca="1" si="15"/>
        <v>0</v>
      </c>
      <c r="W41" s="57">
        <f t="shared" ca="1" si="16"/>
        <v>0</v>
      </c>
      <c r="X41" s="2">
        <f t="shared" ca="1" si="2"/>
        <v>0</v>
      </c>
      <c r="Y41" s="64">
        <f t="shared" ca="1" si="17"/>
        <v>0</v>
      </c>
      <c r="Z41" s="2">
        <f t="shared" si="37"/>
        <v>89110.905578020858</v>
      </c>
      <c r="AA41" s="2">
        <f t="shared" ca="1" si="18"/>
        <v>447.79349536693906</v>
      </c>
      <c r="AB41" s="11">
        <f t="shared" ca="1" si="38"/>
        <v>10784.594273690986</v>
      </c>
      <c r="AC41" s="54">
        <f t="shared" ca="1" si="19"/>
        <v>137536.64072228249</v>
      </c>
      <c r="AD41" s="55">
        <f t="shared" ca="1" si="20"/>
        <v>4126.0992216684745</v>
      </c>
      <c r="AE41" s="12">
        <f ca="1">SUM(AD$18:AD41)</f>
        <v>55286.731522641865</v>
      </c>
      <c r="AF41" s="12">
        <f t="shared" ca="1" si="39"/>
        <v>9627.5648505597746</v>
      </c>
      <c r="AG41" s="14">
        <f t="shared" si="21"/>
        <v>7.0000000000000007E-2</v>
      </c>
      <c r="AH41" s="14"/>
      <c r="AI41" s="12">
        <f t="shared" si="22"/>
        <v>0</v>
      </c>
      <c r="AJ41" s="15">
        <f t="shared" si="23"/>
        <v>0</v>
      </c>
      <c r="AK41" s="16">
        <f t="shared" ca="1" si="24"/>
        <v>1</v>
      </c>
      <c r="AL41" s="16">
        <f t="shared" ca="1" si="40"/>
        <v>0</v>
      </c>
      <c r="AM41" s="17">
        <f t="shared" si="25"/>
        <v>0</v>
      </c>
      <c r="AO41" s="58">
        <f t="shared" si="26"/>
        <v>0.03</v>
      </c>
      <c r="AP41" s="59">
        <f t="shared" ca="1" si="27"/>
        <v>0.23923127992709681</v>
      </c>
      <c r="AQ41" s="64">
        <f t="shared" ca="1" si="41"/>
        <v>1</v>
      </c>
      <c r="AR41" s="90">
        <f t="shared" si="3"/>
        <v>0.50669174842969467</v>
      </c>
      <c r="AT41" s="70">
        <f>VLOOKUP(C41,DecrermentAssumptions!$A$3:$B$118,2,FALSE)</f>
        <v>5.0000000000000001E-3</v>
      </c>
      <c r="AU41" s="75">
        <f t="shared" ca="1" si="28"/>
        <v>447.79349536693906</v>
      </c>
      <c r="AV41" s="71">
        <f t="shared" ca="1" si="42"/>
        <v>1552.1114620759208</v>
      </c>
      <c r="AW41" s="64">
        <f t="shared" ca="1" si="43"/>
        <v>0</v>
      </c>
    </row>
    <row r="42" spans="1:49" x14ac:dyDescent="0.25">
      <c r="A42" s="21">
        <f t="shared" si="29"/>
        <v>24</v>
      </c>
      <c r="B42" s="22">
        <f t="shared" si="30"/>
        <v>51349</v>
      </c>
      <c r="C42" s="17">
        <f t="shared" si="31"/>
        <v>84</v>
      </c>
      <c r="D42" s="5">
        <v>0</v>
      </c>
      <c r="E42" s="2">
        <f t="shared" ca="1" si="32"/>
        <v>0</v>
      </c>
      <c r="F42" s="2">
        <f t="shared" ca="1" si="4"/>
        <v>0</v>
      </c>
      <c r="G42" s="2">
        <f t="shared" ca="1" si="5"/>
        <v>0</v>
      </c>
      <c r="H42" s="84">
        <f t="shared" ca="1" si="6"/>
        <v>0</v>
      </c>
      <c r="I42" s="6">
        <f t="shared" ca="1" si="33"/>
        <v>0</v>
      </c>
      <c r="J42" s="6">
        <f t="shared" ca="1" si="7"/>
        <v>0</v>
      </c>
      <c r="K42" s="6">
        <f t="shared" ca="1" si="8"/>
        <v>0</v>
      </c>
      <c r="L42" s="85">
        <f t="shared" ca="1" si="1"/>
        <v>9579.4270263069775</v>
      </c>
      <c r="M42" s="6">
        <f t="shared" ca="1" si="34"/>
        <v>0</v>
      </c>
      <c r="N42" s="6">
        <f t="shared" ca="1" si="9"/>
        <v>0</v>
      </c>
      <c r="O42" s="6">
        <f t="shared" ca="1" si="10"/>
        <v>0</v>
      </c>
      <c r="P42" s="84">
        <f t="shared" ca="1" si="11"/>
        <v>0</v>
      </c>
      <c r="Q42" s="57">
        <f t="shared" ca="1" si="35"/>
        <v>0</v>
      </c>
      <c r="R42" s="57">
        <f t="shared" ca="1" si="12"/>
        <v>0</v>
      </c>
      <c r="S42" s="57">
        <f t="shared" ca="1" si="13"/>
        <v>0</v>
      </c>
      <c r="T42" s="85">
        <f t="shared" ca="1" si="36"/>
        <v>445.55452789010428</v>
      </c>
      <c r="U42" s="88">
        <f t="shared" ca="1" si="14"/>
        <v>0</v>
      </c>
      <c r="V42" s="57">
        <f t="shared" ca="1" si="15"/>
        <v>0</v>
      </c>
      <c r="W42" s="57">
        <f t="shared" ca="1" si="16"/>
        <v>0</v>
      </c>
      <c r="X42" s="2">
        <f t="shared" ca="1" si="2"/>
        <v>0</v>
      </c>
      <c r="Y42" s="64">
        <f t="shared" ca="1" si="17"/>
        <v>0</v>
      </c>
      <c r="Z42" s="2">
        <f t="shared" si="37"/>
        <v>88665.351050130746</v>
      </c>
      <c r="AA42" s="2">
        <f t="shared" ca="1" si="18"/>
        <v>445.55452789010428</v>
      </c>
      <c r="AB42" s="11">
        <f t="shared" ca="1" si="38"/>
        <v>6604.5720806540567</v>
      </c>
      <c r="AC42" s="54">
        <f t="shared" ca="1" si="19"/>
        <v>136848.95751867109</v>
      </c>
      <c r="AD42" s="55">
        <f t="shared" ca="1" si="20"/>
        <v>9579.4270263069775</v>
      </c>
      <c r="AE42" s="12">
        <f ca="1">SUM(AD$18:AD42)</f>
        <v>64866.158548948843</v>
      </c>
      <c r="AF42" s="12">
        <f t="shared" ca="1" si="39"/>
        <v>9579.4270263069775</v>
      </c>
      <c r="AG42" s="14">
        <f t="shared" si="21"/>
        <v>7.0000000000000007E-2</v>
      </c>
      <c r="AH42" s="14"/>
      <c r="AI42" s="12">
        <f t="shared" si="22"/>
        <v>0</v>
      </c>
      <c r="AJ42" s="15">
        <f t="shared" si="23"/>
        <v>0</v>
      </c>
      <c r="AK42" s="16">
        <f t="shared" ca="1" si="24"/>
        <v>0</v>
      </c>
      <c r="AL42" s="16">
        <f t="shared" ca="1" si="40"/>
        <v>1</v>
      </c>
      <c r="AM42" s="17">
        <f t="shared" si="25"/>
        <v>0</v>
      </c>
      <c r="AO42" s="58">
        <f t="shared" si="26"/>
        <v>0.03</v>
      </c>
      <c r="AP42" s="59">
        <f t="shared" ca="1" si="27"/>
        <v>-0.11446682642312855</v>
      </c>
      <c r="AQ42" s="64">
        <f t="shared" ca="1" si="41"/>
        <v>1</v>
      </c>
      <c r="AR42" s="90">
        <f t="shared" si="3"/>
        <v>0.49193373633950943</v>
      </c>
      <c r="AT42" s="70">
        <f>VLOOKUP(C42,DecrermentAssumptions!$A$3:$B$118,2,FALSE)</f>
        <v>5.0000000000000001E-3</v>
      </c>
      <c r="AU42" s="75">
        <f t="shared" ca="1" si="28"/>
        <v>445.55452789010428</v>
      </c>
      <c r="AV42" s="71">
        <f t="shared" ca="1" si="42"/>
        <v>9579.4270263069775</v>
      </c>
      <c r="AW42" s="64">
        <f t="shared" ca="1" si="43"/>
        <v>0</v>
      </c>
    </row>
    <row r="43" spans="1:49" x14ac:dyDescent="0.25">
      <c r="A43" s="21">
        <f t="shared" si="29"/>
        <v>25</v>
      </c>
      <c r="B43" s="22">
        <f t="shared" si="30"/>
        <v>51714</v>
      </c>
      <c r="C43" s="17">
        <f t="shared" si="31"/>
        <v>85</v>
      </c>
      <c r="D43" s="5">
        <v>0</v>
      </c>
      <c r="E43" s="2">
        <f t="shared" ca="1" si="32"/>
        <v>0</v>
      </c>
      <c r="F43" s="2">
        <f t="shared" ca="1" si="4"/>
        <v>0</v>
      </c>
      <c r="G43" s="2">
        <f t="shared" ca="1" si="5"/>
        <v>0</v>
      </c>
      <c r="H43" s="84">
        <f t="shared" ca="1" si="6"/>
        <v>0</v>
      </c>
      <c r="I43" s="6">
        <f t="shared" ca="1" si="33"/>
        <v>0</v>
      </c>
      <c r="J43" s="6">
        <f t="shared" ca="1" si="7"/>
        <v>0</v>
      </c>
      <c r="K43" s="6">
        <f t="shared" ca="1" si="8"/>
        <v>0</v>
      </c>
      <c r="L43" s="85">
        <f t="shared" ca="1" si="1"/>
        <v>9531.5298911754435</v>
      </c>
      <c r="M43" s="6">
        <f t="shared" ca="1" si="34"/>
        <v>0</v>
      </c>
      <c r="N43" s="6">
        <f t="shared" ca="1" si="9"/>
        <v>0</v>
      </c>
      <c r="O43" s="6">
        <f t="shared" ca="1" si="10"/>
        <v>0</v>
      </c>
      <c r="P43" s="84">
        <f t="shared" ca="1" si="11"/>
        <v>0</v>
      </c>
      <c r="Q43" s="57">
        <f t="shared" ca="1" si="35"/>
        <v>0</v>
      </c>
      <c r="R43" s="57">
        <f t="shared" ca="1" si="12"/>
        <v>0</v>
      </c>
      <c r="S43" s="57">
        <f t="shared" ca="1" si="13"/>
        <v>0</v>
      </c>
      <c r="T43" s="85">
        <f t="shared" ca="1" si="36"/>
        <v>443.32675525065372</v>
      </c>
      <c r="U43" s="88">
        <f t="shared" ca="1" si="14"/>
        <v>0</v>
      </c>
      <c r="V43" s="57">
        <f t="shared" ca="1" si="15"/>
        <v>0</v>
      </c>
      <c r="W43" s="57">
        <f t="shared" ca="1" si="16"/>
        <v>0</v>
      </c>
      <c r="X43" s="2">
        <f t="shared" ca="1" si="2"/>
        <v>0</v>
      </c>
      <c r="Y43" s="64">
        <f t="shared" ca="1" si="17"/>
        <v>0</v>
      </c>
      <c r="Z43" s="2">
        <f t="shared" si="37"/>
        <v>88222.024294880088</v>
      </c>
      <c r="AA43" s="2">
        <f t="shared" ca="1" si="18"/>
        <v>443.32675525065372</v>
      </c>
      <c r="AB43" s="11">
        <f t="shared" ca="1" si="38"/>
        <v>0</v>
      </c>
      <c r="AC43" s="54">
        <f t="shared" ca="1" si="19"/>
        <v>136164.71273107774</v>
      </c>
      <c r="AD43" s="55">
        <f t="shared" ca="1" si="20"/>
        <v>9531.5298911754435</v>
      </c>
      <c r="AE43" s="12">
        <f ca="1">SUM(AD$18:AD43)</f>
        <v>74397.688440124286</v>
      </c>
      <c r="AF43" s="12">
        <f t="shared" ca="1" si="39"/>
        <v>9531.5298911754435</v>
      </c>
      <c r="AG43" s="14">
        <f t="shared" si="21"/>
        <v>7.0000000000000007E-2</v>
      </c>
      <c r="AH43" s="14"/>
      <c r="AI43" s="12">
        <f t="shared" si="22"/>
        <v>0</v>
      </c>
      <c r="AJ43" s="15">
        <f t="shared" si="23"/>
        <v>0</v>
      </c>
      <c r="AK43" s="16">
        <f t="shared" ca="1" si="24"/>
        <v>0</v>
      </c>
      <c r="AL43" s="16">
        <f t="shared" ca="1" si="40"/>
        <v>1</v>
      </c>
      <c r="AM43" s="17">
        <f t="shared" si="25"/>
        <v>0</v>
      </c>
      <c r="AO43" s="58">
        <f t="shared" si="26"/>
        <v>0.03</v>
      </c>
      <c r="AP43" s="59">
        <f t="shared" ca="1" si="27"/>
        <v>4.8695923152077825E-2</v>
      </c>
      <c r="AQ43" s="64">
        <f t="shared" ca="1" si="41"/>
        <v>1</v>
      </c>
      <c r="AR43" s="90">
        <f t="shared" si="3"/>
        <v>0.47760556926165965</v>
      </c>
      <c r="AT43" s="70">
        <f>VLOOKUP(C43,DecrermentAssumptions!$A$3:$B$118,2,FALSE)</f>
        <v>5.0000000000000001E-3</v>
      </c>
      <c r="AU43" s="75">
        <f t="shared" ca="1" si="28"/>
        <v>443.32675525065372</v>
      </c>
      <c r="AV43" s="71">
        <f t="shared" ca="1" si="42"/>
        <v>9531.5298911754435</v>
      </c>
      <c r="AW43" s="64">
        <f t="shared" ca="1" si="43"/>
        <v>0</v>
      </c>
    </row>
    <row r="44" spans="1:49" x14ac:dyDescent="0.25">
      <c r="A44" s="21">
        <f t="shared" si="29"/>
        <v>26</v>
      </c>
      <c r="B44" s="22">
        <f t="shared" si="30"/>
        <v>52079</v>
      </c>
      <c r="C44" s="17">
        <f t="shared" si="31"/>
        <v>86</v>
      </c>
      <c r="D44" s="5">
        <v>0</v>
      </c>
      <c r="E44" s="2">
        <f t="shared" ca="1" si="32"/>
        <v>0</v>
      </c>
      <c r="F44" s="2">
        <f t="shared" ca="1" si="4"/>
        <v>0</v>
      </c>
      <c r="G44" s="2">
        <f t="shared" ca="1" si="5"/>
        <v>0</v>
      </c>
      <c r="H44" s="84">
        <f t="shared" ca="1" si="6"/>
        <v>0</v>
      </c>
      <c r="I44" s="6">
        <f t="shared" ca="1" si="33"/>
        <v>0</v>
      </c>
      <c r="J44" s="6">
        <f t="shared" ca="1" si="7"/>
        <v>0</v>
      </c>
      <c r="K44" s="6">
        <f t="shared" ca="1" si="8"/>
        <v>0</v>
      </c>
      <c r="L44" s="85">
        <f t="shared" ca="1" si="1"/>
        <v>9483.872241719564</v>
      </c>
      <c r="M44" s="6">
        <f t="shared" ca="1" si="34"/>
        <v>0</v>
      </c>
      <c r="N44" s="6">
        <f t="shared" ca="1" si="9"/>
        <v>0</v>
      </c>
      <c r="O44" s="6">
        <f t="shared" ca="1" si="10"/>
        <v>0</v>
      </c>
      <c r="P44" s="84">
        <f t="shared" ca="1" si="11"/>
        <v>0</v>
      </c>
      <c r="Q44" s="57">
        <f t="shared" ca="1" si="35"/>
        <v>0</v>
      </c>
      <c r="R44" s="57">
        <f t="shared" ca="1" si="12"/>
        <v>0</v>
      </c>
      <c r="S44" s="57">
        <f t="shared" ca="1" si="13"/>
        <v>0</v>
      </c>
      <c r="T44" s="85">
        <f t="shared" ca="1" si="36"/>
        <v>441.11012147440044</v>
      </c>
      <c r="U44" s="88">
        <f t="shared" ca="1" si="14"/>
        <v>0</v>
      </c>
      <c r="V44" s="57">
        <f t="shared" ca="1" si="15"/>
        <v>0</v>
      </c>
      <c r="W44" s="57">
        <f t="shared" ca="1" si="16"/>
        <v>0</v>
      </c>
      <c r="X44" s="2">
        <f t="shared" ca="1" si="2"/>
        <v>0</v>
      </c>
      <c r="Y44" s="64">
        <f t="shared" ca="1" si="17"/>
        <v>0</v>
      </c>
      <c r="Z44" s="2">
        <f t="shared" si="37"/>
        <v>87780.91417340569</v>
      </c>
      <c r="AA44" s="2">
        <f t="shared" ca="1" si="18"/>
        <v>441.11012147440044</v>
      </c>
      <c r="AB44" s="11">
        <f t="shared" ca="1" si="38"/>
        <v>0</v>
      </c>
      <c r="AC44" s="54">
        <f t="shared" ca="1" si="19"/>
        <v>135483.88916742234</v>
      </c>
      <c r="AD44" s="55">
        <f t="shared" ca="1" si="20"/>
        <v>9483.872241719564</v>
      </c>
      <c r="AE44" s="12">
        <f ca="1">SUM(AD$18:AD44)</f>
        <v>83881.560681843854</v>
      </c>
      <c r="AF44" s="12">
        <f t="shared" ca="1" si="39"/>
        <v>9483.872241719564</v>
      </c>
      <c r="AG44" s="14">
        <f t="shared" si="21"/>
        <v>7.0000000000000007E-2</v>
      </c>
      <c r="AH44" s="14"/>
      <c r="AI44" s="12">
        <f t="shared" si="22"/>
        <v>0</v>
      </c>
      <c r="AJ44" s="15">
        <f t="shared" si="23"/>
        <v>0</v>
      </c>
      <c r="AK44" s="16">
        <f t="shared" ca="1" si="24"/>
        <v>0</v>
      </c>
      <c r="AL44" s="16">
        <f t="shared" ca="1" si="40"/>
        <v>1</v>
      </c>
      <c r="AM44" s="17">
        <f t="shared" si="25"/>
        <v>0</v>
      </c>
      <c r="AO44" s="58">
        <f t="shared" si="26"/>
        <v>0.03</v>
      </c>
      <c r="AP44" s="59">
        <f t="shared" ca="1" si="27"/>
        <v>-6.2386292196691895E-2</v>
      </c>
      <c r="AQ44" s="64">
        <f t="shared" ca="1" si="41"/>
        <v>1</v>
      </c>
      <c r="AR44" s="90">
        <f t="shared" si="3"/>
        <v>0.46369472743850448</v>
      </c>
      <c r="AT44" s="70">
        <f>VLOOKUP(C44,DecrermentAssumptions!$A$3:$B$118,2,FALSE)</f>
        <v>5.0000000000000001E-3</v>
      </c>
      <c r="AU44" s="75">
        <f t="shared" ca="1" si="28"/>
        <v>441.11012147440044</v>
      </c>
      <c r="AV44" s="71">
        <f t="shared" ca="1" si="42"/>
        <v>9483.872241719564</v>
      </c>
      <c r="AW44" s="64">
        <f t="shared" ca="1" si="43"/>
        <v>0</v>
      </c>
    </row>
    <row r="45" spans="1:49" x14ac:dyDescent="0.25">
      <c r="A45" s="21">
        <f t="shared" si="29"/>
        <v>27</v>
      </c>
      <c r="B45" s="22">
        <f t="shared" si="30"/>
        <v>52444</v>
      </c>
      <c r="C45" s="17">
        <f t="shared" si="31"/>
        <v>87</v>
      </c>
      <c r="D45" s="5">
        <v>0</v>
      </c>
      <c r="E45" s="2">
        <f t="shared" ca="1" si="32"/>
        <v>0</v>
      </c>
      <c r="F45" s="2">
        <f t="shared" ca="1" si="4"/>
        <v>0</v>
      </c>
      <c r="G45" s="2">
        <f t="shared" ca="1" si="5"/>
        <v>0</v>
      </c>
      <c r="H45" s="84">
        <f t="shared" ca="1" si="6"/>
        <v>0</v>
      </c>
      <c r="I45" s="6">
        <f t="shared" ca="1" si="33"/>
        <v>0</v>
      </c>
      <c r="J45" s="6">
        <f t="shared" ca="1" si="7"/>
        <v>0</v>
      </c>
      <c r="K45" s="6">
        <f t="shared" ca="1" si="8"/>
        <v>0</v>
      </c>
      <c r="L45" s="85">
        <f t="shared" ca="1" si="1"/>
        <v>9436.4528805109658</v>
      </c>
      <c r="M45" s="6">
        <f t="shared" ca="1" si="34"/>
        <v>0</v>
      </c>
      <c r="N45" s="6">
        <f t="shared" ca="1" si="9"/>
        <v>0</v>
      </c>
      <c r="O45" s="6">
        <f t="shared" ca="1" si="10"/>
        <v>0</v>
      </c>
      <c r="P45" s="84">
        <f t="shared" ca="1" si="11"/>
        <v>0</v>
      </c>
      <c r="Q45" s="57">
        <f t="shared" ca="1" si="35"/>
        <v>0</v>
      </c>
      <c r="R45" s="57">
        <f t="shared" ca="1" si="12"/>
        <v>0</v>
      </c>
      <c r="S45" s="57">
        <f t="shared" ca="1" si="13"/>
        <v>0</v>
      </c>
      <c r="T45" s="85">
        <f t="shared" ca="1" si="36"/>
        <v>438.90457086702844</v>
      </c>
      <c r="U45" s="88">
        <f t="shared" ca="1" si="14"/>
        <v>0</v>
      </c>
      <c r="V45" s="57">
        <f t="shared" ca="1" si="15"/>
        <v>0</v>
      </c>
      <c r="W45" s="57">
        <f t="shared" ca="1" si="16"/>
        <v>0</v>
      </c>
      <c r="X45" s="2">
        <f t="shared" ca="1" si="2"/>
        <v>0</v>
      </c>
      <c r="Y45" s="64">
        <f t="shared" ca="1" si="17"/>
        <v>0</v>
      </c>
      <c r="Z45" s="2">
        <f t="shared" si="37"/>
        <v>87342.009602538659</v>
      </c>
      <c r="AA45" s="2">
        <f t="shared" ca="1" si="18"/>
        <v>438.90457086702844</v>
      </c>
      <c r="AB45" s="11">
        <f t="shared" ca="1" si="38"/>
        <v>0</v>
      </c>
      <c r="AC45" s="54">
        <f t="shared" ca="1" si="19"/>
        <v>134806.46972158522</v>
      </c>
      <c r="AD45" s="55">
        <f t="shared" ca="1" si="20"/>
        <v>9436.4528805109658</v>
      </c>
      <c r="AE45" s="12">
        <f ca="1">SUM(AD$18:AD45)</f>
        <v>93318.013562354812</v>
      </c>
      <c r="AF45" s="12">
        <f t="shared" ca="1" si="39"/>
        <v>9436.4528805109658</v>
      </c>
      <c r="AG45" s="14">
        <f t="shared" si="21"/>
        <v>7.0000000000000007E-2</v>
      </c>
      <c r="AH45" s="14"/>
      <c r="AI45" s="12">
        <f t="shared" si="22"/>
        <v>0</v>
      </c>
      <c r="AJ45" s="15">
        <f t="shared" si="23"/>
        <v>0</v>
      </c>
      <c r="AK45" s="16">
        <f t="shared" ca="1" si="24"/>
        <v>0</v>
      </c>
      <c r="AL45" s="16">
        <f t="shared" ca="1" si="40"/>
        <v>1</v>
      </c>
      <c r="AM45" s="17">
        <f t="shared" si="25"/>
        <v>0</v>
      </c>
      <c r="AO45" s="58">
        <f t="shared" si="26"/>
        <v>0.03</v>
      </c>
      <c r="AP45" s="59">
        <f t="shared" ca="1" si="27"/>
        <v>-4.6392887761329771E-2</v>
      </c>
      <c r="AQ45" s="64">
        <f t="shared" ca="1" si="41"/>
        <v>1</v>
      </c>
      <c r="AR45" s="90">
        <f t="shared" si="3"/>
        <v>0.45018905576553836</v>
      </c>
      <c r="AT45" s="70">
        <f>VLOOKUP(C45,DecrermentAssumptions!$A$3:$B$118,2,FALSE)</f>
        <v>5.0000000000000001E-3</v>
      </c>
      <c r="AU45" s="75">
        <f t="shared" ca="1" si="28"/>
        <v>438.90457086702844</v>
      </c>
      <c r="AV45" s="71">
        <f t="shared" ca="1" si="42"/>
        <v>9436.4528805109658</v>
      </c>
      <c r="AW45" s="64">
        <f t="shared" ca="1" si="43"/>
        <v>0</v>
      </c>
    </row>
    <row r="46" spans="1:49" x14ac:dyDescent="0.25">
      <c r="A46" s="21">
        <f t="shared" si="29"/>
        <v>28</v>
      </c>
      <c r="B46" s="22">
        <f t="shared" si="30"/>
        <v>52810</v>
      </c>
      <c r="C46" s="17">
        <f t="shared" si="31"/>
        <v>88</v>
      </c>
      <c r="D46" s="5">
        <v>0</v>
      </c>
      <c r="E46" s="2">
        <f t="shared" ca="1" si="32"/>
        <v>0</v>
      </c>
      <c r="F46" s="2">
        <f t="shared" ca="1" si="4"/>
        <v>0</v>
      </c>
      <c r="G46" s="2">
        <f t="shared" ca="1" si="5"/>
        <v>0</v>
      </c>
      <c r="H46" s="84">
        <f t="shared" ca="1" si="6"/>
        <v>0</v>
      </c>
      <c r="I46" s="6">
        <f t="shared" ca="1" si="33"/>
        <v>0</v>
      </c>
      <c r="J46" s="6">
        <f t="shared" ca="1" si="7"/>
        <v>0</v>
      </c>
      <c r="K46" s="6">
        <f t="shared" ca="1" si="8"/>
        <v>0</v>
      </c>
      <c r="L46" s="85">
        <f t="shared" ca="1" si="1"/>
        <v>9389.2706161084116</v>
      </c>
      <c r="M46" s="6">
        <f t="shared" ca="1" si="34"/>
        <v>0</v>
      </c>
      <c r="N46" s="6">
        <f t="shared" ca="1" si="9"/>
        <v>0</v>
      </c>
      <c r="O46" s="6">
        <f t="shared" ca="1" si="10"/>
        <v>0</v>
      </c>
      <c r="P46" s="84">
        <f t="shared" ca="1" si="11"/>
        <v>0</v>
      </c>
      <c r="Q46" s="57">
        <f t="shared" ca="1" si="35"/>
        <v>0</v>
      </c>
      <c r="R46" s="57">
        <f t="shared" ca="1" si="12"/>
        <v>0</v>
      </c>
      <c r="S46" s="57">
        <f t="shared" ca="1" si="13"/>
        <v>0</v>
      </c>
      <c r="T46" s="85">
        <f t="shared" ca="1" si="36"/>
        <v>436.71004801269328</v>
      </c>
      <c r="U46" s="88">
        <f t="shared" ca="1" si="14"/>
        <v>0</v>
      </c>
      <c r="V46" s="57">
        <f t="shared" ca="1" si="15"/>
        <v>0</v>
      </c>
      <c r="W46" s="57">
        <f t="shared" ca="1" si="16"/>
        <v>0</v>
      </c>
      <c r="X46" s="2">
        <f t="shared" ca="1" si="2"/>
        <v>0</v>
      </c>
      <c r="Y46" s="64">
        <f t="shared" ca="1" si="17"/>
        <v>0</v>
      </c>
      <c r="Z46" s="2">
        <f t="shared" si="37"/>
        <v>86905.299554525962</v>
      </c>
      <c r="AA46" s="2">
        <f t="shared" ca="1" si="18"/>
        <v>436.71004801269328</v>
      </c>
      <c r="AB46" s="11">
        <f t="shared" ca="1" si="38"/>
        <v>0</v>
      </c>
      <c r="AC46" s="54">
        <f t="shared" ca="1" si="19"/>
        <v>134132.43737297729</v>
      </c>
      <c r="AD46" s="55">
        <f t="shared" ca="1" si="20"/>
        <v>9389.2706161084116</v>
      </c>
      <c r="AE46" s="12">
        <f ca="1">SUM(AD$18:AD46)</f>
        <v>102707.28417846322</v>
      </c>
      <c r="AF46" s="12">
        <f t="shared" ca="1" si="39"/>
        <v>9389.2706161084116</v>
      </c>
      <c r="AG46" s="14">
        <f t="shared" si="21"/>
        <v>7.0000000000000007E-2</v>
      </c>
      <c r="AH46" s="14"/>
      <c r="AI46" s="12">
        <f t="shared" si="22"/>
        <v>0</v>
      </c>
      <c r="AJ46" s="15">
        <f t="shared" si="23"/>
        <v>0</v>
      </c>
      <c r="AK46" s="16">
        <f t="shared" ca="1" si="24"/>
        <v>0</v>
      </c>
      <c r="AL46" s="16">
        <f t="shared" ca="1" si="40"/>
        <v>1</v>
      </c>
      <c r="AM46" s="17">
        <f t="shared" si="25"/>
        <v>0</v>
      </c>
      <c r="AO46" s="58">
        <f t="shared" si="26"/>
        <v>0.03</v>
      </c>
      <c r="AP46" s="59">
        <f t="shared" ca="1" si="27"/>
        <v>-1.0471981434198474E-2</v>
      </c>
      <c r="AQ46" s="64">
        <f t="shared" ca="1" si="41"/>
        <v>1</v>
      </c>
      <c r="AR46" s="90">
        <f t="shared" si="3"/>
        <v>0.4370767531704256</v>
      </c>
      <c r="AT46" s="70">
        <f>VLOOKUP(C46,DecrermentAssumptions!$A$3:$B$118,2,FALSE)</f>
        <v>5.0000000000000001E-3</v>
      </c>
      <c r="AU46" s="75">
        <f t="shared" ca="1" si="28"/>
        <v>436.71004801269328</v>
      </c>
      <c r="AV46" s="71">
        <f t="shared" ca="1" si="42"/>
        <v>9389.2706161084116</v>
      </c>
      <c r="AW46" s="64">
        <f t="shared" ca="1" si="43"/>
        <v>0</v>
      </c>
    </row>
    <row r="47" spans="1:49" x14ac:dyDescent="0.25">
      <c r="A47" s="21">
        <f t="shared" si="29"/>
        <v>29</v>
      </c>
      <c r="B47" s="22">
        <f t="shared" si="30"/>
        <v>53175</v>
      </c>
      <c r="C47" s="17">
        <f t="shared" si="31"/>
        <v>89</v>
      </c>
      <c r="D47" s="5">
        <v>0</v>
      </c>
      <c r="E47" s="2">
        <f t="shared" ca="1" si="32"/>
        <v>0</v>
      </c>
      <c r="F47" s="2">
        <f t="shared" ca="1" si="4"/>
        <v>0</v>
      </c>
      <c r="G47" s="2">
        <f t="shared" ca="1" si="5"/>
        <v>0</v>
      </c>
      <c r="H47" s="84">
        <f t="shared" ca="1" si="6"/>
        <v>0</v>
      </c>
      <c r="I47" s="6">
        <f t="shared" ca="1" si="33"/>
        <v>0</v>
      </c>
      <c r="J47" s="6">
        <f t="shared" ca="1" si="7"/>
        <v>0</v>
      </c>
      <c r="K47" s="6">
        <f t="shared" ca="1" si="8"/>
        <v>0</v>
      </c>
      <c r="L47" s="85">
        <f t="shared" ca="1" si="1"/>
        <v>9342.3242630278692</v>
      </c>
      <c r="M47" s="6">
        <f t="shared" ca="1" si="34"/>
        <v>0</v>
      </c>
      <c r="N47" s="6">
        <f t="shared" ca="1" si="9"/>
        <v>0</v>
      </c>
      <c r="O47" s="6">
        <f t="shared" ca="1" si="10"/>
        <v>0</v>
      </c>
      <c r="P47" s="84">
        <f t="shared" ca="1" si="11"/>
        <v>0</v>
      </c>
      <c r="Q47" s="57">
        <f t="shared" ca="1" si="35"/>
        <v>0</v>
      </c>
      <c r="R47" s="57">
        <f t="shared" ca="1" si="12"/>
        <v>0</v>
      </c>
      <c r="S47" s="57">
        <f t="shared" ca="1" si="13"/>
        <v>0</v>
      </c>
      <c r="T47" s="85">
        <f t="shared" ca="1" si="36"/>
        <v>434.5264977726298</v>
      </c>
      <c r="U47" s="88">
        <f t="shared" ca="1" si="14"/>
        <v>0</v>
      </c>
      <c r="V47" s="57">
        <f t="shared" ca="1" si="15"/>
        <v>0</v>
      </c>
      <c r="W47" s="57">
        <f t="shared" ca="1" si="16"/>
        <v>0</v>
      </c>
      <c r="X47" s="2">
        <f t="shared" ca="1" si="2"/>
        <v>0</v>
      </c>
      <c r="Y47" s="64">
        <f t="shared" ca="1" si="17"/>
        <v>0</v>
      </c>
      <c r="Z47" s="2">
        <f t="shared" si="37"/>
        <v>86470.773056753329</v>
      </c>
      <c r="AA47" s="2">
        <f t="shared" ca="1" si="18"/>
        <v>434.5264977726298</v>
      </c>
      <c r="AB47" s="11">
        <f t="shared" ca="1" si="38"/>
        <v>0</v>
      </c>
      <c r="AC47" s="54">
        <f t="shared" ca="1" si="19"/>
        <v>133461.77518611241</v>
      </c>
      <c r="AD47" s="55">
        <f t="shared" ca="1" si="20"/>
        <v>9342.3242630278692</v>
      </c>
      <c r="AE47" s="12">
        <f ca="1">SUM(AD$18:AD47)</f>
        <v>112049.60844149109</v>
      </c>
      <c r="AF47" s="12">
        <f t="shared" ca="1" si="39"/>
        <v>9342.3242630278692</v>
      </c>
      <c r="AG47" s="14">
        <f t="shared" si="21"/>
        <v>7.0000000000000007E-2</v>
      </c>
      <c r="AH47" s="14"/>
      <c r="AI47" s="12">
        <f t="shared" si="22"/>
        <v>0</v>
      </c>
      <c r="AJ47" s="15">
        <f t="shared" si="23"/>
        <v>0</v>
      </c>
      <c r="AK47" s="16">
        <f t="shared" ca="1" si="24"/>
        <v>0</v>
      </c>
      <c r="AL47" s="16">
        <f t="shared" ca="1" si="40"/>
        <v>1</v>
      </c>
      <c r="AM47" s="17">
        <f t="shared" si="25"/>
        <v>0</v>
      </c>
      <c r="AO47" s="58">
        <f t="shared" si="26"/>
        <v>0.03</v>
      </c>
      <c r="AP47" s="59">
        <f t="shared" ca="1" si="27"/>
        <v>-0.21207190922580377</v>
      </c>
      <c r="AQ47" s="64">
        <f t="shared" ca="1" si="41"/>
        <v>1</v>
      </c>
      <c r="AR47" s="90">
        <f t="shared" si="3"/>
        <v>0.42434636230138412</v>
      </c>
      <c r="AT47" s="70">
        <f>VLOOKUP(C47,DecrermentAssumptions!$A$3:$B$118,2,FALSE)</f>
        <v>5.0000000000000001E-3</v>
      </c>
      <c r="AU47" s="75">
        <f t="shared" ca="1" si="28"/>
        <v>434.5264977726298</v>
      </c>
      <c r="AV47" s="71">
        <f t="shared" ca="1" si="42"/>
        <v>9342.3242630278692</v>
      </c>
      <c r="AW47" s="64">
        <f t="shared" ca="1" si="43"/>
        <v>0</v>
      </c>
    </row>
    <row r="48" spans="1:49" x14ac:dyDescent="0.25">
      <c r="A48" s="21">
        <f t="shared" si="29"/>
        <v>30</v>
      </c>
      <c r="B48" s="22">
        <f t="shared" si="30"/>
        <v>53540</v>
      </c>
      <c r="C48" s="17">
        <f t="shared" si="31"/>
        <v>90</v>
      </c>
      <c r="D48" s="5">
        <v>0</v>
      </c>
      <c r="E48" s="2">
        <f t="shared" ca="1" si="32"/>
        <v>0</v>
      </c>
      <c r="F48" s="2">
        <f t="shared" ca="1" si="4"/>
        <v>0</v>
      </c>
      <c r="G48" s="2">
        <f t="shared" ca="1" si="5"/>
        <v>0</v>
      </c>
      <c r="H48" s="84">
        <f t="shared" ca="1" si="6"/>
        <v>0</v>
      </c>
      <c r="I48" s="6">
        <f t="shared" ca="1" si="33"/>
        <v>0</v>
      </c>
      <c r="J48" s="6">
        <f t="shared" ca="1" si="7"/>
        <v>0</v>
      </c>
      <c r="K48" s="6">
        <f t="shared" ca="1" si="8"/>
        <v>0</v>
      </c>
      <c r="L48" s="85">
        <f t="shared" ca="1" si="1"/>
        <v>9295.6126417127307</v>
      </c>
      <c r="M48" s="6">
        <f t="shared" ca="1" si="34"/>
        <v>0</v>
      </c>
      <c r="N48" s="6">
        <f t="shared" ca="1" si="9"/>
        <v>0</v>
      </c>
      <c r="O48" s="6">
        <f t="shared" ca="1" si="10"/>
        <v>0</v>
      </c>
      <c r="P48" s="84">
        <f t="shared" ca="1" si="11"/>
        <v>0</v>
      </c>
      <c r="Q48" s="57">
        <f t="shared" ca="1" si="35"/>
        <v>0</v>
      </c>
      <c r="R48" s="57">
        <f t="shared" ca="1" si="12"/>
        <v>0</v>
      </c>
      <c r="S48" s="57">
        <f t="shared" ca="1" si="13"/>
        <v>0</v>
      </c>
      <c r="T48" s="85">
        <f t="shared" ca="1" si="36"/>
        <v>432.35386528376665</v>
      </c>
      <c r="U48" s="88">
        <f t="shared" ca="1" si="14"/>
        <v>0</v>
      </c>
      <c r="V48" s="57">
        <f t="shared" ca="1" si="15"/>
        <v>0</v>
      </c>
      <c r="W48" s="57">
        <f t="shared" ca="1" si="16"/>
        <v>0</v>
      </c>
      <c r="X48" s="2">
        <f t="shared" ca="1" si="2"/>
        <v>0</v>
      </c>
      <c r="Y48" s="64">
        <f t="shared" ca="1" si="17"/>
        <v>0</v>
      </c>
      <c r="Z48" s="2">
        <f t="shared" si="37"/>
        <v>86038.419191469555</v>
      </c>
      <c r="AA48" s="2">
        <f t="shared" ca="1" si="18"/>
        <v>432.35386528376665</v>
      </c>
      <c r="AB48" s="11">
        <f t="shared" ca="1" si="38"/>
        <v>0</v>
      </c>
      <c r="AC48" s="54">
        <f t="shared" ca="1" si="19"/>
        <v>132794.46631018186</v>
      </c>
      <c r="AD48" s="55">
        <f t="shared" ca="1" si="20"/>
        <v>9295.6126417127307</v>
      </c>
      <c r="AE48" s="12">
        <f ca="1">SUM(AD$18:AD48)</f>
        <v>121345.22108320383</v>
      </c>
      <c r="AF48" s="12">
        <f t="shared" ca="1" si="39"/>
        <v>9295.6126417127307</v>
      </c>
      <c r="AG48" s="14">
        <f t="shared" si="21"/>
        <v>7.0000000000000007E-2</v>
      </c>
      <c r="AH48" s="14"/>
      <c r="AI48" s="12">
        <f t="shared" si="22"/>
        <v>0</v>
      </c>
      <c r="AJ48" s="15">
        <f t="shared" si="23"/>
        <v>0</v>
      </c>
      <c r="AK48" s="16">
        <f t="shared" ca="1" si="24"/>
        <v>0</v>
      </c>
      <c r="AL48" s="16">
        <f t="shared" ca="1" si="40"/>
        <v>1</v>
      </c>
      <c r="AM48" s="17">
        <f t="shared" si="25"/>
        <v>0</v>
      </c>
      <c r="AO48" s="58">
        <f t="shared" si="26"/>
        <v>0.03</v>
      </c>
      <c r="AP48" s="59">
        <f t="shared" ca="1" si="27"/>
        <v>-3.951582950899446E-2</v>
      </c>
      <c r="AQ48" s="64">
        <f t="shared" ca="1" si="41"/>
        <v>1</v>
      </c>
      <c r="AR48" s="90">
        <f t="shared" si="3"/>
        <v>0.41198675951590691</v>
      </c>
      <c r="AT48" s="70">
        <f>VLOOKUP(C48,DecrermentAssumptions!$A$3:$B$118,2,FALSE)</f>
        <v>5.0000000000000001E-3</v>
      </c>
      <c r="AU48" s="75">
        <f t="shared" ca="1" si="28"/>
        <v>432.35386528376665</v>
      </c>
      <c r="AV48" s="71">
        <f t="shared" ca="1" si="42"/>
        <v>9295.6126417127307</v>
      </c>
      <c r="AW48" s="64">
        <f t="shared" ca="1" si="43"/>
        <v>0</v>
      </c>
    </row>
    <row r="49" spans="1:49" x14ac:dyDescent="0.25">
      <c r="A49" s="21">
        <f t="shared" si="29"/>
        <v>31</v>
      </c>
      <c r="B49" s="22">
        <f t="shared" si="30"/>
        <v>53905</v>
      </c>
      <c r="C49" s="17">
        <f t="shared" si="31"/>
        <v>91</v>
      </c>
      <c r="D49" s="5">
        <v>0</v>
      </c>
      <c r="E49" s="2">
        <f t="shared" ca="1" si="32"/>
        <v>0</v>
      </c>
      <c r="F49" s="2">
        <f t="shared" ca="1" si="4"/>
        <v>0</v>
      </c>
      <c r="G49" s="2">
        <f t="shared" ca="1" si="5"/>
        <v>0</v>
      </c>
      <c r="H49" s="84">
        <f t="shared" ca="1" si="6"/>
        <v>0</v>
      </c>
      <c r="I49" s="6">
        <f t="shared" ca="1" si="33"/>
        <v>0</v>
      </c>
      <c r="J49" s="6">
        <f t="shared" ca="1" si="7"/>
        <v>0</v>
      </c>
      <c r="K49" s="6">
        <f t="shared" ca="1" si="8"/>
        <v>0</v>
      </c>
      <c r="L49" s="85">
        <f t="shared" ca="1" si="1"/>
        <v>9249.1345785041685</v>
      </c>
      <c r="M49" s="6">
        <f t="shared" ca="1" si="34"/>
        <v>0</v>
      </c>
      <c r="N49" s="6">
        <f t="shared" ca="1" si="9"/>
        <v>0</v>
      </c>
      <c r="O49" s="6">
        <f t="shared" ca="1" si="10"/>
        <v>0</v>
      </c>
      <c r="P49" s="84">
        <f t="shared" ca="1" si="11"/>
        <v>0</v>
      </c>
      <c r="Q49" s="57">
        <f t="shared" ca="1" si="35"/>
        <v>0</v>
      </c>
      <c r="R49" s="57">
        <f t="shared" ca="1" si="12"/>
        <v>0</v>
      </c>
      <c r="S49" s="57">
        <f t="shared" ca="1" si="13"/>
        <v>0</v>
      </c>
      <c r="T49" s="85">
        <f t="shared" ca="1" si="36"/>
        <v>430.19209595734776</v>
      </c>
      <c r="U49" s="88">
        <f t="shared" ca="1" si="14"/>
        <v>0</v>
      </c>
      <c r="V49" s="57">
        <f t="shared" ca="1" si="15"/>
        <v>0</v>
      </c>
      <c r="W49" s="57">
        <f t="shared" ca="1" si="16"/>
        <v>0</v>
      </c>
      <c r="X49" s="2">
        <f t="shared" ca="1" si="2"/>
        <v>0</v>
      </c>
      <c r="Y49" s="64">
        <f t="shared" ca="1" si="17"/>
        <v>0</v>
      </c>
      <c r="Z49" s="2">
        <f t="shared" si="37"/>
        <v>85608.227095512208</v>
      </c>
      <c r="AA49" s="2">
        <f t="shared" ca="1" si="18"/>
        <v>430.19209595734776</v>
      </c>
      <c r="AB49" s="11">
        <f t="shared" ca="1" si="38"/>
        <v>0</v>
      </c>
      <c r="AC49" s="54">
        <f t="shared" ca="1" si="19"/>
        <v>132130.49397863096</v>
      </c>
      <c r="AD49" s="55">
        <f t="shared" ca="1" si="20"/>
        <v>9249.1345785041685</v>
      </c>
      <c r="AE49" s="12">
        <f ca="1">SUM(AD$18:AD49)</f>
        <v>130594.35566170799</v>
      </c>
      <c r="AF49" s="12">
        <f t="shared" ca="1" si="39"/>
        <v>9249.1345785041685</v>
      </c>
      <c r="AG49" s="14">
        <f t="shared" si="21"/>
        <v>7.0000000000000007E-2</v>
      </c>
      <c r="AH49" s="14"/>
      <c r="AI49" s="12">
        <f t="shared" si="22"/>
        <v>0</v>
      </c>
      <c r="AJ49" s="15">
        <f t="shared" si="23"/>
        <v>0</v>
      </c>
      <c r="AK49" s="16">
        <f t="shared" ca="1" si="24"/>
        <v>0</v>
      </c>
      <c r="AL49" s="16">
        <f t="shared" ca="1" si="40"/>
        <v>1</v>
      </c>
      <c r="AM49" s="17">
        <f t="shared" si="25"/>
        <v>0</v>
      </c>
      <c r="AO49" s="58">
        <f t="shared" si="26"/>
        <v>0.03</v>
      </c>
      <c r="AP49" s="59">
        <f t="shared" ca="1" si="27"/>
        <v>-4.5210718747222711E-2</v>
      </c>
      <c r="AQ49" s="64">
        <f t="shared" ca="1" si="41"/>
        <v>1</v>
      </c>
      <c r="AR49" s="90">
        <f t="shared" si="3"/>
        <v>0.39998714516107459</v>
      </c>
      <c r="AT49" s="70">
        <f>VLOOKUP(C49,DecrermentAssumptions!$A$3:$B$118,2,FALSE)</f>
        <v>5.0000000000000001E-3</v>
      </c>
      <c r="AU49" s="75">
        <f t="shared" ca="1" si="28"/>
        <v>430.19209595734776</v>
      </c>
      <c r="AV49" s="71">
        <f t="shared" ca="1" si="42"/>
        <v>9249.1345785041685</v>
      </c>
      <c r="AW49" s="64">
        <f t="shared" ca="1" si="43"/>
        <v>0</v>
      </c>
    </row>
    <row r="50" spans="1:49" x14ac:dyDescent="0.25">
      <c r="A50" s="21">
        <f t="shared" si="29"/>
        <v>32</v>
      </c>
      <c r="B50" s="22">
        <f t="shared" si="30"/>
        <v>54271</v>
      </c>
      <c r="C50" s="17">
        <f t="shared" si="31"/>
        <v>92</v>
      </c>
      <c r="D50" s="5">
        <v>0</v>
      </c>
      <c r="E50" s="2">
        <f t="shared" ca="1" si="32"/>
        <v>0</v>
      </c>
      <c r="F50" s="2">
        <f t="shared" ca="1" si="4"/>
        <v>0</v>
      </c>
      <c r="G50" s="2">
        <f t="shared" ca="1" si="5"/>
        <v>0</v>
      </c>
      <c r="H50" s="84">
        <f t="shared" ca="1" si="6"/>
        <v>0</v>
      </c>
      <c r="I50" s="6">
        <f t="shared" ca="1" si="33"/>
        <v>0</v>
      </c>
      <c r="J50" s="6">
        <f t="shared" ca="1" si="7"/>
        <v>0</v>
      </c>
      <c r="K50" s="6">
        <f t="shared" ca="1" si="8"/>
        <v>0</v>
      </c>
      <c r="L50" s="85">
        <f t="shared" ca="1" si="1"/>
        <v>9202.8889056116459</v>
      </c>
      <c r="M50" s="6">
        <f t="shared" ca="1" si="34"/>
        <v>0</v>
      </c>
      <c r="N50" s="6">
        <f t="shared" ca="1" si="9"/>
        <v>0</v>
      </c>
      <c r="O50" s="6">
        <f t="shared" ca="1" si="10"/>
        <v>0</v>
      </c>
      <c r="P50" s="84">
        <f t="shared" ca="1" si="11"/>
        <v>0</v>
      </c>
      <c r="Q50" s="57">
        <f t="shared" ca="1" si="35"/>
        <v>0</v>
      </c>
      <c r="R50" s="57">
        <f t="shared" ca="1" si="12"/>
        <v>0</v>
      </c>
      <c r="S50" s="57">
        <f t="shared" ca="1" si="13"/>
        <v>0</v>
      </c>
      <c r="T50" s="85">
        <f t="shared" ca="1" si="36"/>
        <v>428.04113547756106</v>
      </c>
      <c r="U50" s="88">
        <f t="shared" ca="1" si="14"/>
        <v>0</v>
      </c>
      <c r="V50" s="57">
        <f t="shared" ca="1" si="15"/>
        <v>0</v>
      </c>
      <c r="W50" s="57">
        <f t="shared" ca="1" si="16"/>
        <v>0</v>
      </c>
      <c r="X50" s="2">
        <f t="shared" ca="1" si="2"/>
        <v>0</v>
      </c>
      <c r="Y50" s="64">
        <f t="shared" ca="1" si="17"/>
        <v>0</v>
      </c>
      <c r="Z50" s="2">
        <f t="shared" si="37"/>
        <v>85180.185960034651</v>
      </c>
      <c r="AA50" s="2">
        <f t="shared" ca="1" si="18"/>
        <v>428.04113547756106</v>
      </c>
      <c r="AB50" s="11">
        <f t="shared" ca="1" si="38"/>
        <v>0</v>
      </c>
      <c r="AC50" s="54">
        <f t="shared" ca="1" si="19"/>
        <v>131469.84150873779</v>
      </c>
      <c r="AD50" s="55">
        <f t="shared" ca="1" si="20"/>
        <v>9202.8889056116459</v>
      </c>
      <c r="AE50" s="12">
        <f ca="1">SUM(AD$18:AD50)</f>
        <v>139797.24456731963</v>
      </c>
      <c r="AF50" s="12">
        <f t="shared" ca="1" si="39"/>
        <v>9202.8889056116459</v>
      </c>
      <c r="AG50" s="14">
        <f t="shared" si="21"/>
        <v>7.0000000000000007E-2</v>
      </c>
      <c r="AH50" s="14"/>
      <c r="AI50" s="12">
        <f t="shared" si="22"/>
        <v>0</v>
      </c>
      <c r="AJ50" s="15">
        <f t="shared" si="23"/>
        <v>0</v>
      </c>
      <c r="AK50" s="16">
        <f t="shared" ca="1" si="24"/>
        <v>0</v>
      </c>
      <c r="AL50" s="16">
        <f t="shared" ca="1" si="40"/>
        <v>1</v>
      </c>
      <c r="AM50" s="17">
        <f t="shared" si="25"/>
        <v>0</v>
      </c>
      <c r="AO50" s="58">
        <f t="shared" si="26"/>
        <v>0.03</v>
      </c>
      <c r="AP50" s="59">
        <f t="shared" ca="1" si="27"/>
        <v>-0.28125197512090616</v>
      </c>
      <c r="AQ50" s="64">
        <f t="shared" ca="1" si="41"/>
        <v>1</v>
      </c>
      <c r="AR50" s="90">
        <f t="shared" si="3"/>
        <v>0.38833703413696569</v>
      </c>
      <c r="AT50" s="70">
        <f>VLOOKUP(C50,DecrermentAssumptions!$A$3:$B$118,2,FALSE)</f>
        <v>5.0000000000000001E-3</v>
      </c>
      <c r="AU50" s="75">
        <f t="shared" ca="1" si="28"/>
        <v>428.04113547756106</v>
      </c>
      <c r="AV50" s="71">
        <f t="shared" ca="1" si="42"/>
        <v>9202.8889056116459</v>
      </c>
      <c r="AW50" s="64">
        <f t="shared" ca="1" si="43"/>
        <v>0</v>
      </c>
    </row>
    <row r="51" spans="1:49" x14ac:dyDescent="0.25">
      <c r="A51" s="21">
        <f t="shared" si="29"/>
        <v>33</v>
      </c>
      <c r="B51" s="22">
        <f t="shared" si="30"/>
        <v>54636</v>
      </c>
      <c r="C51" s="17">
        <f t="shared" si="31"/>
        <v>93</v>
      </c>
      <c r="D51" s="5">
        <v>0</v>
      </c>
      <c r="E51" s="2">
        <f t="shared" ca="1" si="32"/>
        <v>0</v>
      </c>
      <c r="F51" s="2">
        <f t="shared" ca="1" si="4"/>
        <v>0</v>
      </c>
      <c r="G51" s="2">
        <f t="shared" ca="1" si="5"/>
        <v>0</v>
      </c>
      <c r="H51" s="84">
        <f t="shared" ca="1" si="6"/>
        <v>0</v>
      </c>
      <c r="I51" s="6">
        <f t="shared" ca="1" si="33"/>
        <v>0</v>
      </c>
      <c r="J51" s="6">
        <f t="shared" ca="1" si="7"/>
        <v>0</v>
      </c>
      <c r="K51" s="6">
        <f t="shared" ca="1" si="8"/>
        <v>0</v>
      </c>
      <c r="L51" s="85">
        <f t="shared" ca="1" si="1"/>
        <v>9156.8744610835874</v>
      </c>
      <c r="M51" s="6">
        <f t="shared" ca="1" si="34"/>
        <v>0</v>
      </c>
      <c r="N51" s="6">
        <f t="shared" ca="1" si="9"/>
        <v>0</v>
      </c>
      <c r="O51" s="6">
        <f t="shared" ca="1" si="10"/>
        <v>0</v>
      </c>
      <c r="P51" s="84">
        <f t="shared" ca="1" si="11"/>
        <v>0</v>
      </c>
      <c r="Q51" s="57">
        <f t="shared" ca="1" si="35"/>
        <v>0</v>
      </c>
      <c r="R51" s="57">
        <f t="shared" ca="1" si="12"/>
        <v>0</v>
      </c>
      <c r="S51" s="57">
        <f t="shared" ca="1" si="13"/>
        <v>0</v>
      </c>
      <c r="T51" s="85">
        <f t="shared" ca="1" si="36"/>
        <v>425.90092980017329</v>
      </c>
      <c r="U51" s="88">
        <f t="shared" ca="1" si="14"/>
        <v>0</v>
      </c>
      <c r="V51" s="57">
        <f t="shared" ca="1" si="15"/>
        <v>0</v>
      </c>
      <c r="W51" s="57">
        <f t="shared" ca="1" si="16"/>
        <v>0</v>
      </c>
      <c r="X51" s="2">
        <f t="shared" ca="1" si="2"/>
        <v>0</v>
      </c>
      <c r="Y51" s="64">
        <f t="shared" ca="1" si="17"/>
        <v>0</v>
      </c>
      <c r="Z51" s="2">
        <f t="shared" si="37"/>
        <v>84754.285030234474</v>
      </c>
      <c r="AA51" s="2">
        <f t="shared" ca="1" si="18"/>
        <v>425.90092980017329</v>
      </c>
      <c r="AB51" s="11">
        <f t="shared" ca="1" si="38"/>
        <v>0</v>
      </c>
      <c r="AC51" s="54">
        <f t="shared" ca="1" si="19"/>
        <v>130812.4923011941</v>
      </c>
      <c r="AD51" s="55">
        <f t="shared" ca="1" si="20"/>
        <v>9156.8744610835874</v>
      </c>
      <c r="AE51" s="12">
        <f ca="1">SUM(AD$18:AD51)</f>
        <v>148954.11902840322</v>
      </c>
      <c r="AF51" s="12">
        <f t="shared" ca="1" si="39"/>
        <v>9156.8744610835874</v>
      </c>
      <c r="AG51" s="14">
        <f t="shared" si="21"/>
        <v>7.0000000000000007E-2</v>
      </c>
      <c r="AH51" s="14"/>
      <c r="AI51" s="12">
        <f t="shared" si="22"/>
        <v>0</v>
      </c>
      <c r="AJ51" s="15">
        <f t="shared" si="23"/>
        <v>0</v>
      </c>
      <c r="AK51" s="16">
        <f t="shared" ca="1" si="24"/>
        <v>0</v>
      </c>
      <c r="AL51" s="16">
        <f t="shared" ca="1" si="40"/>
        <v>1</v>
      </c>
      <c r="AM51" s="17">
        <f t="shared" si="25"/>
        <v>0</v>
      </c>
      <c r="AO51" s="58">
        <f t="shared" si="26"/>
        <v>0.03</v>
      </c>
      <c r="AP51" s="59">
        <f t="shared" ca="1" si="27"/>
        <v>-2.8724197355142422E-2</v>
      </c>
      <c r="AQ51" s="64">
        <f t="shared" ca="1" si="41"/>
        <v>1</v>
      </c>
      <c r="AR51" s="90">
        <f t="shared" si="3"/>
        <v>0.37702624673491814</v>
      </c>
      <c r="AT51" s="70">
        <f>VLOOKUP(C51,DecrermentAssumptions!$A$3:$B$118,2,FALSE)</f>
        <v>5.0000000000000001E-3</v>
      </c>
      <c r="AU51" s="75">
        <f t="shared" ca="1" si="28"/>
        <v>425.90092980017329</v>
      </c>
      <c r="AV51" s="71">
        <f t="shared" ca="1" si="42"/>
        <v>9156.8744610835874</v>
      </c>
      <c r="AW51" s="64">
        <f t="shared" ca="1" si="43"/>
        <v>0</v>
      </c>
    </row>
    <row r="52" spans="1:49" x14ac:dyDescent="0.25">
      <c r="A52" s="21">
        <f t="shared" si="29"/>
        <v>34</v>
      </c>
      <c r="B52" s="22">
        <f t="shared" si="30"/>
        <v>55001</v>
      </c>
      <c r="C52" s="17">
        <f t="shared" si="31"/>
        <v>94</v>
      </c>
      <c r="D52" s="5">
        <v>0</v>
      </c>
      <c r="E52" s="2">
        <f t="shared" ca="1" si="32"/>
        <v>0</v>
      </c>
      <c r="F52" s="2">
        <f t="shared" ca="1" si="4"/>
        <v>0</v>
      </c>
      <c r="G52" s="2">
        <f t="shared" ca="1" si="5"/>
        <v>0</v>
      </c>
      <c r="H52" s="84">
        <f t="shared" ca="1" si="6"/>
        <v>0</v>
      </c>
      <c r="I52" s="6">
        <f t="shared" ca="1" si="33"/>
        <v>0</v>
      </c>
      <c r="J52" s="6">
        <f t="shared" ca="1" si="7"/>
        <v>0</v>
      </c>
      <c r="K52" s="6">
        <f t="shared" ca="1" si="8"/>
        <v>0</v>
      </c>
      <c r="L52" s="85">
        <f t="shared" ca="1" si="1"/>
        <v>9111.09008877817</v>
      </c>
      <c r="M52" s="6">
        <f t="shared" ca="1" si="34"/>
        <v>0</v>
      </c>
      <c r="N52" s="6">
        <f t="shared" ca="1" si="9"/>
        <v>0</v>
      </c>
      <c r="O52" s="6">
        <f t="shared" ca="1" si="10"/>
        <v>0</v>
      </c>
      <c r="P52" s="84">
        <f t="shared" ca="1" si="11"/>
        <v>0</v>
      </c>
      <c r="Q52" s="57">
        <f t="shared" ca="1" si="35"/>
        <v>0</v>
      </c>
      <c r="R52" s="57">
        <f t="shared" ca="1" si="12"/>
        <v>0</v>
      </c>
      <c r="S52" s="57">
        <f t="shared" ca="1" si="13"/>
        <v>0</v>
      </c>
      <c r="T52" s="85">
        <f t="shared" ca="1" si="36"/>
        <v>423.77142515117237</v>
      </c>
      <c r="U52" s="88">
        <f t="shared" ca="1" si="14"/>
        <v>0</v>
      </c>
      <c r="V52" s="57">
        <f t="shared" ca="1" si="15"/>
        <v>0</v>
      </c>
      <c r="W52" s="57">
        <f t="shared" ca="1" si="16"/>
        <v>0</v>
      </c>
      <c r="X52" s="2">
        <f t="shared" ca="1" si="2"/>
        <v>0</v>
      </c>
      <c r="Y52" s="64">
        <f t="shared" ca="1" si="17"/>
        <v>0</v>
      </c>
      <c r="Z52" s="2">
        <f t="shared" si="37"/>
        <v>84330.513605083295</v>
      </c>
      <c r="AA52" s="2">
        <f t="shared" ca="1" si="18"/>
        <v>423.77142515117237</v>
      </c>
      <c r="AB52" s="11">
        <f t="shared" ca="1" si="38"/>
        <v>0</v>
      </c>
      <c r="AC52" s="54">
        <f t="shared" ca="1" si="19"/>
        <v>130158.42983968813</v>
      </c>
      <c r="AD52" s="55">
        <f t="shared" ca="1" si="20"/>
        <v>9111.09008877817</v>
      </c>
      <c r="AE52" s="12">
        <f ca="1">SUM(AD$18:AD52)</f>
        <v>158065.2091171814</v>
      </c>
      <c r="AF52" s="12">
        <f t="shared" ca="1" si="39"/>
        <v>9111.09008877817</v>
      </c>
      <c r="AG52" s="14">
        <f t="shared" si="21"/>
        <v>7.0000000000000007E-2</v>
      </c>
      <c r="AH52" s="14"/>
      <c r="AI52" s="12">
        <f t="shared" si="22"/>
        <v>0</v>
      </c>
      <c r="AJ52" s="15">
        <f t="shared" si="23"/>
        <v>0</v>
      </c>
      <c r="AK52" s="16">
        <f t="shared" ca="1" si="24"/>
        <v>0</v>
      </c>
      <c r="AL52" s="16">
        <f t="shared" ca="1" si="40"/>
        <v>1</v>
      </c>
      <c r="AM52" s="17">
        <f t="shared" si="25"/>
        <v>0</v>
      </c>
      <c r="AO52" s="58">
        <f t="shared" si="26"/>
        <v>0.03</v>
      </c>
      <c r="AP52" s="59">
        <f t="shared" ca="1" si="27"/>
        <v>-0.16574878574331042</v>
      </c>
      <c r="AQ52" s="64">
        <f t="shared" ca="1" si="41"/>
        <v>1</v>
      </c>
      <c r="AR52" s="90">
        <f t="shared" si="3"/>
        <v>0.36604489974263904</v>
      </c>
      <c r="AT52" s="70">
        <f>VLOOKUP(C52,DecrermentAssumptions!$A$3:$B$118,2,FALSE)</f>
        <v>5.0000000000000001E-3</v>
      </c>
      <c r="AU52" s="75">
        <f t="shared" ca="1" si="28"/>
        <v>423.77142515117237</v>
      </c>
      <c r="AV52" s="71">
        <f t="shared" ca="1" si="42"/>
        <v>9111.09008877817</v>
      </c>
      <c r="AW52" s="64">
        <f t="shared" ca="1" si="43"/>
        <v>0</v>
      </c>
    </row>
    <row r="53" spans="1:49" x14ac:dyDescent="0.25">
      <c r="A53" s="21">
        <f t="shared" si="29"/>
        <v>35</v>
      </c>
      <c r="B53" s="22">
        <f t="shared" si="30"/>
        <v>55366</v>
      </c>
      <c r="C53" s="17">
        <f t="shared" si="31"/>
        <v>95</v>
      </c>
      <c r="D53" s="5">
        <v>0</v>
      </c>
      <c r="E53" s="2">
        <f t="shared" ca="1" si="32"/>
        <v>0</v>
      </c>
      <c r="F53" s="2">
        <f t="shared" ca="1" si="4"/>
        <v>0</v>
      </c>
      <c r="G53" s="2">
        <f t="shared" ca="1" si="5"/>
        <v>0</v>
      </c>
      <c r="H53" s="84">
        <f t="shared" ca="1" si="6"/>
        <v>0</v>
      </c>
      <c r="I53" s="6">
        <f t="shared" ca="1" si="33"/>
        <v>0</v>
      </c>
      <c r="J53" s="6">
        <f t="shared" ca="1" si="7"/>
        <v>0</v>
      </c>
      <c r="K53" s="6">
        <f t="shared" ca="1" si="8"/>
        <v>0</v>
      </c>
      <c r="L53" s="85">
        <f t="shared" ca="1" si="1"/>
        <v>9065.5346383342785</v>
      </c>
      <c r="M53" s="6">
        <f t="shared" ca="1" si="34"/>
        <v>0</v>
      </c>
      <c r="N53" s="6">
        <f t="shared" ca="1" si="9"/>
        <v>0</v>
      </c>
      <c r="O53" s="6">
        <f t="shared" ca="1" si="10"/>
        <v>0</v>
      </c>
      <c r="P53" s="84">
        <f t="shared" ca="1" si="11"/>
        <v>0</v>
      </c>
      <c r="Q53" s="57">
        <f t="shared" ca="1" si="35"/>
        <v>0</v>
      </c>
      <c r="R53" s="57">
        <f t="shared" ca="1" si="12"/>
        <v>0</v>
      </c>
      <c r="S53" s="57">
        <f t="shared" ca="1" si="13"/>
        <v>0</v>
      </c>
      <c r="T53" s="85">
        <f t="shared" ca="1" si="36"/>
        <v>421.65256802541649</v>
      </c>
      <c r="U53" s="88">
        <f t="shared" ca="1" si="14"/>
        <v>0</v>
      </c>
      <c r="V53" s="57">
        <f t="shared" ca="1" si="15"/>
        <v>0</v>
      </c>
      <c r="W53" s="57">
        <f t="shared" ca="1" si="16"/>
        <v>0</v>
      </c>
      <c r="X53" s="2">
        <f t="shared" ca="1" si="2"/>
        <v>0</v>
      </c>
      <c r="Y53" s="64">
        <f t="shared" ca="1" si="17"/>
        <v>0</v>
      </c>
      <c r="Z53" s="2">
        <f t="shared" si="37"/>
        <v>83908.861037057883</v>
      </c>
      <c r="AA53" s="2">
        <f t="shared" ca="1" si="18"/>
        <v>421.65256802541649</v>
      </c>
      <c r="AB53" s="11">
        <f t="shared" ca="1" si="38"/>
        <v>0</v>
      </c>
      <c r="AC53" s="54">
        <f t="shared" ca="1" si="19"/>
        <v>129507.63769048969</v>
      </c>
      <c r="AD53" s="55">
        <f t="shared" ca="1" si="20"/>
        <v>9065.5346383342785</v>
      </c>
      <c r="AE53" s="12">
        <f ca="1">SUM(AD$18:AD53)</f>
        <v>167130.74375551566</v>
      </c>
      <c r="AF53" s="12">
        <f t="shared" ca="1" si="39"/>
        <v>9065.5346383342785</v>
      </c>
      <c r="AG53" s="14">
        <f t="shared" si="21"/>
        <v>7.0000000000000007E-2</v>
      </c>
      <c r="AH53" s="14"/>
      <c r="AI53" s="12">
        <f t="shared" si="22"/>
        <v>0</v>
      </c>
      <c r="AJ53" s="15">
        <f t="shared" si="23"/>
        <v>0</v>
      </c>
      <c r="AK53" s="16">
        <f t="shared" ca="1" si="24"/>
        <v>0</v>
      </c>
      <c r="AL53" s="16">
        <f t="shared" ca="1" si="40"/>
        <v>1</v>
      </c>
      <c r="AM53" s="17">
        <f t="shared" si="25"/>
        <v>0</v>
      </c>
      <c r="AO53" s="58">
        <f t="shared" si="26"/>
        <v>0.03</v>
      </c>
      <c r="AP53" s="59">
        <f t="shared" ca="1" si="27"/>
        <v>0.26509334105792526</v>
      </c>
      <c r="AQ53" s="64">
        <f t="shared" ca="1" si="41"/>
        <v>1</v>
      </c>
      <c r="AR53" s="90">
        <f t="shared" si="3"/>
        <v>0.35538339780838735</v>
      </c>
      <c r="AT53" s="70">
        <f>VLOOKUP(C53,DecrermentAssumptions!$A$3:$B$118,2,FALSE)</f>
        <v>5.0000000000000001E-3</v>
      </c>
      <c r="AU53" s="75">
        <f t="shared" ca="1" si="28"/>
        <v>421.65256802541649</v>
      </c>
      <c r="AV53" s="71">
        <f t="shared" ca="1" si="42"/>
        <v>9065.5346383342785</v>
      </c>
      <c r="AW53" s="64">
        <f t="shared" ca="1" si="43"/>
        <v>0</v>
      </c>
    </row>
    <row r="54" spans="1:49" x14ac:dyDescent="0.25">
      <c r="A54" s="21">
        <f t="shared" si="29"/>
        <v>36</v>
      </c>
      <c r="B54" s="22">
        <f t="shared" si="30"/>
        <v>55732</v>
      </c>
      <c r="C54" s="17">
        <f t="shared" si="31"/>
        <v>96</v>
      </c>
      <c r="D54" s="5">
        <v>0</v>
      </c>
      <c r="E54" s="2">
        <f t="shared" ca="1" si="32"/>
        <v>0</v>
      </c>
      <c r="F54" s="2">
        <f t="shared" ca="1" si="4"/>
        <v>0</v>
      </c>
      <c r="G54" s="2">
        <f t="shared" ca="1" si="5"/>
        <v>0</v>
      </c>
      <c r="H54" s="84">
        <f t="shared" ca="1" si="6"/>
        <v>0</v>
      </c>
      <c r="I54" s="6">
        <f t="shared" ca="1" si="33"/>
        <v>0</v>
      </c>
      <c r="J54" s="6">
        <f t="shared" ca="1" si="7"/>
        <v>0</v>
      </c>
      <c r="K54" s="6">
        <f t="shared" ca="1" si="8"/>
        <v>0</v>
      </c>
      <c r="L54" s="85">
        <f t="shared" ca="1" si="1"/>
        <v>9020.2069651426082</v>
      </c>
      <c r="M54" s="6">
        <f t="shared" ca="1" si="34"/>
        <v>0</v>
      </c>
      <c r="N54" s="6">
        <f t="shared" ca="1" si="9"/>
        <v>0</v>
      </c>
      <c r="O54" s="6">
        <f t="shared" ca="1" si="10"/>
        <v>0</v>
      </c>
      <c r="P54" s="84">
        <f t="shared" ca="1" si="11"/>
        <v>0</v>
      </c>
      <c r="Q54" s="57">
        <f t="shared" ca="1" si="35"/>
        <v>0</v>
      </c>
      <c r="R54" s="57">
        <f t="shared" ca="1" si="12"/>
        <v>0</v>
      </c>
      <c r="S54" s="57">
        <f t="shared" ca="1" si="13"/>
        <v>0</v>
      </c>
      <c r="T54" s="85">
        <f t="shared" ca="1" si="36"/>
        <v>419.54430518528943</v>
      </c>
      <c r="U54" s="88">
        <f t="shared" ca="1" si="14"/>
        <v>0</v>
      </c>
      <c r="V54" s="57">
        <f t="shared" ca="1" si="15"/>
        <v>0</v>
      </c>
      <c r="W54" s="57">
        <f t="shared" ca="1" si="16"/>
        <v>0</v>
      </c>
      <c r="X54" s="2">
        <f t="shared" ca="1" si="2"/>
        <v>0</v>
      </c>
      <c r="Y54" s="64">
        <f t="shared" ca="1" si="17"/>
        <v>0</v>
      </c>
      <c r="Z54" s="2">
        <f t="shared" si="37"/>
        <v>83489.31673187259</v>
      </c>
      <c r="AA54" s="2">
        <f t="shared" ca="1" si="18"/>
        <v>419.54430518528943</v>
      </c>
      <c r="AB54" s="11">
        <f t="shared" ca="1" si="38"/>
        <v>0</v>
      </c>
      <c r="AC54" s="54">
        <f t="shared" ca="1" si="19"/>
        <v>128860.09950203724</v>
      </c>
      <c r="AD54" s="55">
        <f t="shared" ca="1" si="20"/>
        <v>9020.2069651426082</v>
      </c>
      <c r="AE54" s="12">
        <f ca="1">SUM(AD$18:AD54)</f>
        <v>176150.95072065826</v>
      </c>
      <c r="AF54" s="12">
        <f t="shared" ca="1" si="39"/>
        <v>9020.2069651426082</v>
      </c>
      <c r="AG54" s="14">
        <f t="shared" si="21"/>
        <v>7.0000000000000007E-2</v>
      </c>
      <c r="AH54" s="14"/>
      <c r="AI54" s="12">
        <f t="shared" si="22"/>
        <v>0</v>
      </c>
      <c r="AJ54" s="15">
        <f t="shared" si="23"/>
        <v>0</v>
      </c>
      <c r="AK54" s="16">
        <f t="shared" ca="1" si="24"/>
        <v>0</v>
      </c>
      <c r="AL54" s="16">
        <f t="shared" ca="1" si="40"/>
        <v>1</v>
      </c>
      <c r="AM54" s="17">
        <f t="shared" si="25"/>
        <v>0</v>
      </c>
      <c r="AO54" s="58">
        <f t="shared" si="26"/>
        <v>0.03</v>
      </c>
      <c r="AP54" s="59">
        <f t="shared" ca="1" si="27"/>
        <v>0.1308062640085057</v>
      </c>
      <c r="AQ54" s="64">
        <f t="shared" ca="1" si="41"/>
        <v>1</v>
      </c>
      <c r="AR54" s="90">
        <f t="shared" si="3"/>
        <v>0.34503242505668674</v>
      </c>
      <c r="AT54" s="70">
        <f>VLOOKUP(C54,DecrermentAssumptions!$A$3:$B$118,2,FALSE)</f>
        <v>5.0000000000000001E-3</v>
      </c>
      <c r="AU54" s="75">
        <f t="shared" ca="1" si="28"/>
        <v>419.54430518528943</v>
      </c>
      <c r="AV54" s="71">
        <f t="shared" ca="1" si="42"/>
        <v>9020.2069651426082</v>
      </c>
      <c r="AW54" s="64">
        <f t="shared" ca="1" si="43"/>
        <v>0</v>
      </c>
    </row>
    <row r="55" spans="1:49" x14ac:dyDescent="0.25">
      <c r="A55" s="21">
        <f t="shared" si="29"/>
        <v>37</v>
      </c>
      <c r="B55" s="22">
        <f t="shared" si="30"/>
        <v>56097</v>
      </c>
      <c r="C55" s="17">
        <f t="shared" si="31"/>
        <v>97</v>
      </c>
      <c r="D55" s="5">
        <v>0</v>
      </c>
      <c r="E55" s="2">
        <f t="shared" ca="1" si="32"/>
        <v>0</v>
      </c>
      <c r="F55" s="2">
        <f t="shared" ca="1" si="4"/>
        <v>0</v>
      </c>
      <c r="G55" s="2">
        <f t="shared" ca="1" si="5"/>
        <v>0</v>
      </c>
      <c r="H55" s="84">
        <f t="shared" ca="1" si="6"/>
        <v>0</v>
      </c>
      <c r="I55" s="6">
        <f t="shared" ca="1" si="33"/>
        <v>0</v>
      </c>
      <c r="J55" s="6">
        <f t="shared" ca="1" si="7"/>
        <v>0</v>
      </c>
      <c r="K55" s="6">
        <f t="shared" ca="1" si="8"/>
        <v>0</v>
      </c>
      <c r="L55" s="85">
        <f t="shared" ca="1" si="1"/>
        <v>8975.1059303168931</v>
      </c>
      <c r="M55" s="6">
        <f t="shared" ca="1" si="34"/>
        <v>0</v>
      </c>
      <c r="N55" s="6">
        <f t="shared" ca="1" si="9"/>
        <v>0</v>
      </c>
      <c r="O55" s="6">
        <f t="shared" ca="1" si="10"/>
        <v>0</v>
      </c>
      <c r="P55" s="84">
        <f t="shared" ca="1" si="11"/>
        <v>0</v>
      </c>
      <c r="Q55" s="57">
        <f t="shared" ca="1" si="35"/>
        <v>0</v>
      </c>
      <c r="R55" s="57">
        <f t="shared" ca="1" si="12"/>
        <v>0</v>
      </c>
      <c r="S55" s="57">
        <f t="shared" ca="1" si="13"/>
        <v>0</v>
      </c>
      <c r="T55" s="85">
        <f t="shared" ca="1" si="36"/>
        <v>417.44658365936294</v>
      </c>
      <c r="U55" s="88">
        <f t="shared" ca="1" si="14"/>
        <v>0</v>
      </c>
      <c r="V55" s="57">
        <f t="shared" ca="1" si="15"/>
        <v>0</v>
      </c>
      <c r="W55" s="57">
        <f t="shared" ca="1" si="16"/>
        <v>0</v>
      </c>
      <c r="X55" s="2">
        <f t="shared" ca="1" si="2"/>
        <v>0</v>
      </c>
      <c r="Y55" s="64">
        <f t="shared" ca="1" si="17"/>
        <v>0</v>
      </c>
      <c r="Z55" s="2">
        <f t="shared" si="37"/>
        <v>83071.870148213231</v>
      </c>
      <c r="AA55" s="2">
        <f t="shared" ca="1" si="18"/>
        <v>417.44658365936294</v>
      </c>
      <c r="AB55" s="11">
        <f t="shared" ca="1" si="38"/>
        <v>0</v>
      </c>
      <c r="AC55" s="54">
        <f t="shared" ca="1" si="19"/>
        <v>128215.79900452704</v>
      </c>
      <c r="AD55" s="55">
        <f t="shared" ca="1" si="20"/>
        <v>8975.1059303168931</v>
      </c>
      <c r="AE55" s="12">
        <f ca="1">SUM(AD$18:AD55)</f>
        <v>185126.05665097517</v>
      </c>
      <c r="AF55" s="12">
        <f t="shared" ca="1" si="39"/>
        <v>8975.1059303168931</v>
      </c>
      <c r="AG55" s="14">
        <f t="shared" si="21"/>
        <v>7.0000000000000007E-2</v>
      </c>
      <c r="AH55" s="14"/>
      <c r="AI55" s="12">
        <f t="shared" si="22"/>
        <v>0</v>
      </c>
      <c r="AJ55" s="15">
        <f t="shared" si="23"/>
        <v>0</v>
      </c>
      <c r="AK55" s="16">
        <f t="shared" ca="1" si="24"/>
        <v>0</v>
      </c>
      <c r="AL55" s="16">
        <f t="shared" ca="1" si="40"/>
        <v>1</v>
      </c>
      <c r="AM55" s="17">
        <f t="shared" si="25"/>
        <v>0</v>
      </c>
      <c r="AO55" s="58">
        <f t="shared" si="26"/>
        <v>0.03</v>
      </c>
      <c r="AP55" s="59">
        <f t="shared" ca="1" si="27"/>
        <v>-0.17593606131195694</v>
      </c>
      <c r="AQ55" s="64">
        <f t="shared" ca="1" si="41"/>
        <v>1</v>
      </c>
      <c r="AR55" s="90">
        <f t="shared" si="3"/>
        <v>0.33498293694823961</v>
      </c>
      <c r="AT55" s="70">
        <f>VLOOKUP(C55,DecrermentAssumptions!$A$3:$B$118,2,FALSE)</f>
        <v>5.0000000000000001E-3</v>
      </c>
      <c r="AU55" s="75">
        <f t="shared" ca="1" si="28"/>
        <v>417.44658365936294</v>
      </c>
      <c r="AV55" s="71">
        <f t="shared" ca="1" si="42"/>
        <v>8975.1059303168931</v>
      </c>
      <c r="AW55" s="64">
        <f t="shared" ca="1" si="43"/>
        <v>0</v>
      </c>
    </row>
    <row r="56" spans="1:49" x14ac:dyDescent="0.25">
      <c r="A56" s="21">
        <f t="shared" si="29"/>
        <v>38</v>
      </c>
      <c r="B56" s="22">
        <f t="shared" si="30"/>
        <v>56462</v>
      </c>
      <c r="C56" s="17">
        <f t="shared" si="31"/>
        <v>98</v>
      </c>
      <c r="D56" s="5">
        <v>0</v>
      </c>
      <c r="E56" s="2">
        <f t="shared" ca="1" si="32"/>
        <v>0</v>
      </c>
      <c r="F56" s="2">
        <f t="shared" ca="1" si="4"/>
        <v>0</v>
      </c>
      <c r="G56" s="2">
        <f t="shared" ca="1" si="5"/>
        <v>0</v>
      </c>
      <c r="H56" s="84">
        <f t="shared" ca="1" si="6"/>
        <v>0</v>
      </c>
      <c r="I56" s="6">
        <f t="shared" ca="1" si="33"/>
        <v>0</v>
      </c>
      <c r="J56" s="6">
        <f t="shared" ca="1" si="7"/>
        <v>0</v>
      </c>
      <c r="K56" s="6">
        <f t="shared" ca="1" si="8"/>
        <v>0</v>
      </c>
      <c r="L56" s="85">
        <f t="shared" ca="1" si="1"/>
        <v>8930.2304006653103</v>
      </c>
      <c r="M56" s="6">
        <f t="shared" ca="1" si="34"/>
        <v>0</v>
      </c>
      <c r="N56" s="6">
        <f t="shared" ca="1" si="9"/>
        <v>0</v>
      </c>
      <c r="O56" s="6">
        <f t="shared" ca="1" si="10"/>
        <v>0</v>
      </c>
      <c r="P56" s="84">
        <f t="shared" ca="1" si="11"/>
        <v>0</v>
      </c>
      <c r="Q56" s="57">
        <f t="shared" ca="1" si="35"/>
        <v>0</v>
      </c>
      <c r="R56" s="57">
        <f t="shared" ca="1" si="12"/>
        <v>0</v>
      </c>
      <c r="S56" s="57">
        <f t="shared" ca="1" si="13"/>
        <v>0</v>
      </c>
      <c r="T56" s="85">
        <f t="shared" ca="1" si="36"/>
        <v>415.35935074106618</v>
      </c>
      <c r="U56" s="88">
        <f t="shared" ca="1" si="14"/>
        <v>0</v>
      </c>
      <c r="V56" s="57">
        <f t="shared" ca="1" si="15"/>
        <v>0</v>
      </c>
      <c r="W56" s="57">
        <f t="shared" ca="1" si="16"/>
        <v>0</v>
      </c>
      <c r="X56" s="2">
        <f t="shared" ca="1" si="2"/>
        <v>0</v>
      </c>
      <c r="Y56" s="64">
        <f t="shared" ca="1" si="17"/>
        <v>0</v>
      </c>
      <c r="Z56" s="2">
        <f t="shared" si="37"/>
        <v>82656.510797472161</v>
      </c>
      <c r="AA56" s="2">
        <f t="shared" ca="1" si="18"/>
        <v>415.35935074106618</v>
      </c>
      <c r="AB56" s="11">
        <f t="shared" ca="1" si="38"/>
        <v>0</v>
      </c>
      <c r="AC56" s="54">
        <f t="shared" ca="1" si="19"/>
        <v>127574.72000950441</v>
      </c>
      <c r="AD56" s="55">
        <f t="shared" ca="1" si="20"/>
        <v>8930.2304006653103</v>
      </c>
      <c r="AE56" s="12">
        <f ca="1">SUM(AD$18:AD56)</f>
        <v>194056.28705164048</v>
      </c>
      <c r="AF56" s="12">
        <f t="shared" ca="1" si="39"/>
        <v>8930.2304006653103</v>
      </c>
      <c r="AG56" s="14">
        <f t="shared" si="21"/>
        <v>7.0000000000000007E-2</v>
      </c>
      <c r="AH56" s="14"/>
      <c r="AI56" s="12">
        <f t="shared" si="22"/>
        <v>0</v>
      </c>
      <c r="AJ56" s="15">
        <f t="shared" si="23"/>
        <v>0</v>
      </c>
      <c r="AK56" s="16">
        <f t="shared" ca="1" si="24"/>
        <v>0</v>
      </c>
      <c r="AL56" s="16">
        <f t="shared" ca="1" si="40"/>
        <v>1</v>
      </c>
      <c r="AM56" s="17">
        <f t="shared" si="25"/>
        <v>0</v>
      </c>
      <c r="AO56" s="58">
        <f t="shared" si="26"/>
        <v>0.03</v>
      </c>
      <c r="AP56" s="59">
        <f t="shared" ca="1" si="27"/>
        <v>0.10348821666913821</v>
      </c>
      <c r="AQ56" s="64">
        <f t="shared" ca="1" si="41"/>
        <v>1</v>
      </c>
      <c r="AR56" s="90">
        <f t="shared" si="3"/>
        <v>0.3252261523769317</v>
      </c>
      <c r="AT56" s="70">
        <f>VLOOKUP(C56,DecrermentAssumptions!$A$3:$B$118,2,FALSE)</f>
        <v>5.0000000000000001E-3</v>
      </c>
      <c r="AU56" s="75">
        <f t="shared" ca="1" si="28"/>
        <v>415.35935074106618</v>
      </c>
      <c r="AV56" s="71">
        <f t="shared" ca="1" si="42"/>
        <v>8930.2304006653103</v>
      </c>
      <c r="AW56" s="64">
        <f t="shared" ca="1" si="43"/>
        <v>0</v>
      </c>
    </row>
    <row r="57" spans="1:49" x14ac:dyDescent="0.25">
      <c r="A57" s="21">
        <f t="shared" si="29"/>
        <v>39</v>
      </c>
      <c r="B57" s="22">
        <f t="shared" si="30"/>
        <v>56827</v>
      </c>
      <c r="C57" s="17">
        <f t="shared" si="31"/>
        <v>99</v>
      </c>
      <c r="D57" s="5">
        <v>0</v>
      </c>
      <c r="E57" s="2">
        <f t="shared" ca="1" si="32"/>
        <v>0</v>
      </c>
      <c r="F57" s="2">
        <f t="shared" ca="1" si="4"/>
        <v>0</v>
      </c>
      <c r="G57" s="2">
        <f t="shared" ca="1" si="5"/>
        <v>0</v>
      </c>
      <c r="H57" s="84">
        <f t="shared" ca="1" si="6"/>
        <v>0</v>
      </c>
      <c r="I57" s="6">
        <f t="shared" ca="1" si="33"/>
        <v>0</v>
      </c>
      <c r="J57" s="6">
        <f t="shared" ca="1" si="7"/>
        <v>0</v>
      </c>
      <c r="K57" s="6">
        <f t="shared" ca="1" si="8"/>
        <v>0</v>
      </c>
      <c r="L57" s="85">
        <f t="shared" ca="1" si="1"/>
        <v>8885.579248661983</v>
      </c>
      <c r="M57" s="6">
        <f t="shared" ca="1" si="34"/>
        <v>0</v>
      </c>
      <c r="N57" s="6">
        <f t="shared" ca="1" si="9"/>
        <v>0</v>
      </c>
      <c r="O57" s="6">
        <f t="shared" ca="1" si="10"/>
        <v>0</v>
      </c>
      <c r="P57" s="84">
        <f t="shared" ca="1" si="11"/>
        <v>0</v>
      </c>
      <c r="Q57" s="57">
        <f t="shared" ca="1" si="35"/>
        <v>0</v>
      </c>
      <c r="R57" s="57">
        <f t="shared" ca="1" si="12"/>
        <v>0</v>
      </c>
      <c r="S57" s="57">
        <f t="shared" ca="1" si="13"/>
        <v>0</v>
      </c>
      <c r="T57" s="85">
        <f t="shared" ca="1" si="36"/>
        <v>413.28255398736081</v>
      </c>
      <c r="U57" s="88">
        <f t="shared" ca="1" si="14"/>
        <v>0</v>
      </c>
      <c r="V57" s="57">
        <f t="shared" ca="1" si="15"/>
        <v>0</v>
      </c>
      <c r="W57" s="57">
        <f t="shared" ca="1" si="16"/>
        <v>0</v>
      </c>
      <c r="X57" s="2">
        <f t="shared" ca="1" si="2"/>
        <v>0</v>
      </c>
      <c r="Y57" s="64">
        <f t="shared" ca="1" si="17"/>
        <v>0</v>
      </c>
      <c r="Z57" s="2">
        <f t="shared" si="37"/>
        <v>82243.228243484802</v>
      </c>
      <c r="AA57" s="2">
        <f t="shared" ca="1" si="18"/>
        <v>413.28255398736081</v>
      </c>
      <c r="AB57" s="11">
        <f t="shared" ca="1" si="38"/>
        <v>0</v>
      </c>
      <c r="AC57" s="54">
        <f t="shared" ca="1" si="19"/>
        <v>126936.84640945689</v>
      </c>
      <c r="AD57" s="55">
        <f t="shared" ca="1" si="20"/>
        <v>8885.579248661983</v>
      </c>
      <c r="AE57" s="12">
        <f ca="1">SUM(AD$18:AD57)</f>
        <v>202941.86630030247</v>
      </c>
      <c r="AF57" s="12">
        <f t="shared" ca="1" si="39"/>
        <v>8885.579248661983</v>
      </c>
      <c r="AG57" s="14">
        <f t="shared" si="21"/>
        <v>7.0000000000000007E-2</v>
      </c>
      <c r="AH57" s="14"/>
      <c r="AI57" s="12">
        <f t="shared" si="22"/>
        <v>0</v>
      </c>
      <c r="AJ57" s="15">
        <f t="shared" si="23"/>
        <v>0</v>
      </c>
      <c r="AK57" s="16">
        <f t="shared" ca="1" si="24"/>
        <v>0</v>
      </c>
      <c r="AL57" s="16">
        <f t="shared" ca="1" si="40"/>
        <v>1</v>
      </c>
      <c r="AM57" s="17">
        <f t="shared" si="25"/>
        <v>0</v>
      </c>
      <c r="AO57" s="58">
        <f t="shared" si="26"/>
        <v>0.03</v>
      </c>
      <c r="AP57" s="59">
        <f t="shared" ca="1" si="27"/>
        <v>9.6618114283245848E-2</v>
      </c>
      <c r="AQ57" s="64">
        <f t="shared" ca="1" si="41"/>
        <v>1</v>
      </c>
      <c r="AR57" s="90">
        <f t="shared" si="3"/>
        <v>0.31575354599702099</v>
      </c>
      <c r="AT57" s="70">
        <f>VLOOKUP(C57,DecrermentAssumptions!$A$3:$B$118,2,FALSE)</f>
        <v>5.0000000000000001E-3</v>
      </c>
      <c r="AU57" s="75">
        <f t="shared" ca="1" si="28"/>
        <v>413.28255398736081</v>
      </c>
      <c r="AV57" s="71">
        <f t="shared" ca="1" si="42"/>
        <v>8885.579248661983</v>
      </c>
      <c r="AW57" s="64">
        <f t="shared" ca="1" si="43"/>
        <v>0</v>
      </c>
    </row>
    <row r="58" spans="1:49" x14ac:dyDescent="0.25">
      <c r="A58" s="21">
        <f t="shared" si="29"/>
        <v>40</v>
      </c>
      <c r="B58" s="22">
        <f t="shared" si="30"/>
        <v>57193</v>
      </c>
      <c r="C58" s="17">
        <f t="shared" si="31"/>
        <v>100</v>
      </c>
      <c r="D58" s="5">
        <v>0</v>
      </c>
      <c r="E58" s="2">
        <f t="shared" ca="1" si="32"/>
        <v>0</v>
      </c>
      <c r="F58" s="2">
        <f t="shared" ca="1" si="4"/>
        <v>0</v>
      </c>
      <c r="G58" s="2">
        <f t="shared" ca="1" si="5"/>
        <v>0</v>
      </c>
      <c r="H58" s="84">
        <f t="shared" ca="1" si="6"/>
        <v>0</v>
      </c>
      <c r="I58" s="6">
        <f t="shared" ca="1" si="33"/>
        <v>0</v>
      </c>
      <c r="J58" s="6">
        <f t="shared" ca="1" si="7"/>
        <v>0</v>
      </c>
      <c r="K58" s="6">
        <f t="shared" ca="1" si="8"/>
        <v>0</v>
      </c>
      <c r="L58" s="85">
        <f t="shared" ca="1" si="1"/>
        <v>0</v>
      </c>
      <c r="M58" s="6">
        <f t="shared" ca="1" si="34"/>
        <v>0</v>
      </c>
      <c r="N58" s="6">
        <f t="shared" ca="1" si="9"/>
        <v>0</v>
      </c>
      <c r="O58" s="6">
        <f t="shared" ca="1" si="10"/>
        <v>0</v>
      </c>
      <c r="P58" s="84">
        <f t="shared" ca="1" si="11"/>
        <v>0</v>
      </c>
      <c r="Q58" s="57">
        <f t="shared" ca="1" si="35"/>
        <v>0</v>
      </c>
      <c r="R58" s="57">
        <f t="shared" ca="1" si="12"/>
        <v>0</v>
      </c>
      <c r="S58" s="57">
        <f t="shared" ca="1" si="13"/>
        <v>0</v>
      </c>
      <c r="T58" s="85">
        <f t="shared" ca="1" si="36"/>
        <v>411.21614121742402</v>
      </c>
      <c r="U58" s="88">
        <f t="shared" ca="1" si="14"/>
        <v>0</v>
      </c>
      <c r="V58" s="57">
        <f t="shared" ca="1" si="15"/>
        <v>0</v>
      </c>
      <c r="W58" s="57">
        <f t="shared" ca="1" si="16"/>
        <v>0</v>
      </c>
      <c r="X58" s="2">
        <f t="shared" ca="1" si="2"/>
        <v>0</v>
      </c>
      <c r="Y58" s="64">
        <f t="shared" ca="1" si="17"/>
        <v>0</v>
      </c>
      <c r="Z58" s="2">
        <f t="shared" si="37"/>
        <v>81832.012102267385</v>
      </c>
      <c r="AA58" s="2">
        <f t="shared" ca="1" si="18"/>
        <v>411.21614121742402</v>
      </c>
      <c r="AB58" s="11">
        <f t="shared" ca="1" si="38"/>
        <v>0</v>
      </c>
      <c r="AC58" s="54">
        <f t="shared" ca="1" si="19"/>
        <v>126302.16217740961</v>
      </c>
      <c r="AD58" s="55">
        <f t="shared" ca="1" si="20"/>
        <v>0</v>
      </c>
      <c r="AE58" s="12">
        <f ca="1">SUM(AD$18:AD58)</f>
        <v>202941.86630030247</v>
      </c>
      <c r="AF58" s="12">
        <f t="shared" ca="1" si="39"/>
        <v>8841.1513524186739</v>
      </c>
      <c r="AG58" s="14">
        <f t="shared" si="21"/>
        <v>7.0000000000000007E-2</v>
      </c>
      <c r="AH58" s="14"/>
      <c r="AI58" s="12">
        <f t="shared" si="22"/>
        <v>0</v>
      </c>
      <c r="AJ58" s="15">
        <f t="shared" si="23"/>
        <v>0</v>
      </c>
      <c r="AK58" s="16">
        <f t="shared" ca="1" si="24"/>
        <v>0</v>
      </c>
      <c r="AL58" s="16">
        <f t="shared" si="40"/>
        <v>0</v>
      </c>
      <c r="AM58" s="17">
        <f t="shared" si="25"/>
        <v>1</v>
      </c>
      <c r="AO58" s="58">
        <f t="shared" si="26"/>
        <v>0.03</v>
      </c>
      <c r="AP58" s="59">
        <f t="shared" ca="1" si="27"/>
        <v>-0.22928018425483621</v>
      </c>
      <c r="AQ58" s="64">
        <f t="shared" ca="1" si="41"/>
        <v>0</v>
      </c>
      <c r="AR58" s="90">
        <f t="shared" si="3"/>
        <v>0.30655684077380685</v>
      </c>
      <c r="AT58" s="70">
        <f>VLOOKUP(C58,DecrermentAssumptions!$A$3:$B$118,2,FALSE)</f>
        <v>5.0000000000000001E-3</v>
      </c>
      <c r="AU58" s="75">
        <f t="shared" ca="1" si="28"/>
        <v>411.21614121742402</v>
      </c>
      <c r="AV58" s="71">
        <f t="shared" ca="1" si="42"/>
        <v>0</v>
      </c>
      <c r="AW58" s="64">
        <f t="shared" ca="1" si="43"/>
        <v>0</v>
      </c>
    </row>
    <row r="59" spans="1:49" x14ac:dyDescent="0.25">
      <c r="A59" s="4"/>
      <c r="B59" s="7"/>
      <c r="AJ59" s="15"/>
      <c r="AL59" s="16"/>
    </row>
    <row r="60" spans="1:49" x14ac:dyDescent="0.25">
      <c r="A60" s="50"/>
      <c r="B60" s="51"/>
      <c r="C60" s="52"/>
      <c r="D60" s="52"/>
      <c r="E60" s="52"/>
      <c r="F60" s="52"/>
      <c r="G60" s="52"/>
      <c r="H60" s="48"/>
      <c r="I60" s="52"/>
      <c r="J60" s="52"/>
      <c r="K60" s="52"/>
      <c r="L60" s="48"/>
      <c r="M60" s="52"/>
      <c r="N60" s="52"/>
      <c r="O60" s="52"/>
      <c r="P60" s="48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48"/>
      <c r="AE60" s="52"/>
      <c r="AF60" s="52"/>
      <c r="AG60" s="52"/>
      <c r="AH60" s="52"/>
      <c r="AI60" s="52"/>
      <c r="AO60" s="2"/>
    </row>
    <row r="61" spans="1:49" x14ac:dyDescent="0.25">
      <c r="A61" s="4"/>
      <c r="B61" s="7"/>
    </row>
    <row r="62" spans="1:49" x14ac:dyDescent="0.25">
      <c r="A62" s="4"/>
      <c r="B62" s="7"/>
    </row>
    <row r="63" spans="1:49" x14ac:dyDescent="0.25">
      <c r="A63" s="49"/>
      <c r="B63" s="7"/>
    </row>
  </sheetData>
  <mergeCells count="3">
    <mergeCell ref="AB16:AG16"/>
    <mergeCell ref="AO16:AP16"/>
    <mergeCell ref="Z16:AA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RowHeight="15" x14ac:dyDescent="0.25"/>
  <cols>
    <col min="1" max="1" width="9.140625" style="65"/>
    <col min="2" max="2" width="13.7109375" style="65" bestFit="1" customWidth="1"/>
    <col min="3" max="4" width="9.140625" style="65"/>
    <col min="5" max="5" width="20.140625" style="65" bestFit="1" customWidth="1"/>
    <col min="6" max="16384" width="9.140625" style="65"/>
  </cols>
  <sheetData>
    <row r="1" spans="1:5" x14ac:dyDescent="0.25">
      <c r="A1" s="67" t="s">
        <v>50</v>
      </c>
      <c r="B1" s="68"/>
      <c r="D1" s="67" t="s">
        <v>51</v>
      </c>
      <c r="E1" s="68"/>
    </row>
    <row r="2" spans="1:5" x14ac:dyDescent="0.25">
      <c r="A2" s="36" t="s">
        <v>11</v>
      </c>
      <c r="B2" s="37" t="s">
        <v>53</v>
      </c>
      <c r="D2" s="36" t="s">
        <v>52</v>
      </c>
      <c r="E2" s="37" t="str">
        <f>Main!B2</f>
        <v>ING LifePay Plus Base</v>
      </c>
    </row>
    <row r="3" spans="1:5" x14ac:dyDescent="0.25">
      <c r="A3" s="36">
        <v>0</v>
      </c>
      <c r="B3" s="37">
        <f t="shared" ref="B3:B34" si="0">Rate.Mortality</f>
        <v>5.0000000000000001E-3</v>
      </c>
      <c r="D3" s="36">
        <v>1</v>
      </c>
      <c r="E3" s="37">
        <v>0</v>
      </c>
    </row>
    <row r="4" spans="1:5" x14ac:dyDescent="0.25">
      <c r="A4" s="36">
        <v>1</v>
      </c>
      <c r="B4" s="37">
        <f t="shared" si="0"/>
        <v>5.0000000000000001E-3</v>
      </c>
      <c r="D4" s="36">
        <v>2</v>
      </c>
      <c r="E4" s="37">
        <v>0</v>
      </c>
    </row>
    <row r="5" spans="1:5" x14ac:dyDescent="0.25">
      <c r="A5" s="36">
        <v>2</v>
      </c>
      <c r="B5" s="37">
        <f t="shared" si="0"/>
        <v>5.0000000000000001E-3</v>
      </c>
      <c r="D5" s="36">
        <v>3</v>
      </c>
      <c r="E5" s="37">
        <v>0</v>
      </c>
    </row>
    <row r="6" spans="1:5" x14ac:dyDescent="0.25">
      <c r="A6" s="36">
        <v>3</v>
      </c>
      <c r="B6" s="37">
        <f t="shared" si="0"/>
        <v>5.0000000000000001E-3</v>
      </c>
      <c r="D6" s="36">
        <v>4</v>
      </c>
      <c r="E6" s="37">
        <v>0</v>
      </c>
    </row>
    <row r="7" spans="1:5" x14ac:dyDescent="0.25">
      <c r="A7" s="36">
        <v>4</v>
      </c>
      <c r="B7" s="37">
        <f t="shared" si="0"/>
        <v>5.0000000000000001E-3</v>
      </c>
      <c r="D7" s="36">
        <v>5</v>
      </c>
      <c r="E7" s="37">
        <v>0</v>
      </c>
    </row>
    <row r="8" spans="1:5" x14ac:dyDescent="0.25">
      <c r="A8" s="36">
        <v>5</v>
      </c>
      <c r="B8" s="37">
        <f t="shared" si="0"/>
        <v>5.0000000000000001E-3</v>
      </c>
      <c r="D8" s="36">
        <v>6</v>
      </c>
      <c r="E8" s="37">
        <v>0</v>
      </c>
    </row>
    <row r="9" spans="1:5" x14ac:dyDescent="0.25">
      <c r="A9" s="36">
        <v>6</v>
      </c>
      <c r="B9" s="37">
        <f t="shared" si="0"/>
        <v>5.0000000000000001E-3</v>
      </c>
      <c r="D9" s="36">
        <v>7</v>
      </c>
      <c r="E9" s="37">
        <v>0</v>
      </c>
    </row>
    <row r="10" spans="1:5" x14ac:dyDescent="0.25">
      <c r="A10" s="36">
        <v>7</v>
      </c>
      <c r="B10" s="37">
        <f t="shared" si="0"/>
        <v>5.0000000000000001E-3</v>
      </c>
      <c r="D10" s="36">
        <v>8</v>
      </c>
      <c r="E10" s="37">
        <v>0</v>
      </c>
    </row>
    <row r="11" spans="1:5" x14ac:dyDescent="0.25">
      <c r="A11" s="36">
        <v>8</v>
      </c>
      <c r="B11" s="37">
        <f t="shared" si="0"/>
        <v>5.0000000000000001E-3</v>
      </c>
      <c r="D11" s="36">
        <v>9</v>
      </c>
      <c r="E11" s="37">
        <v>0</v>
      </c>
    </row>
    <row r="12" spans="1:5" x14ac:dyDescent="0.25">
      <c r="A12" s="36">
        <v>9</v>
      </c>
      <c r="B12" s="37">
        <f t="shared" si="0"/>
        <v>5.0000000000000001E-3</v>
      </c>
      <c r="D12" s="36">
        <v>10</v>
      </c>
      <c r="E12" s="37">
        <v>0</v>
      </c>
    </row>
    <row r="13" spans="1:5" x14ac:dyDescent="0.25">
      <c r="A13" s="36">
        <v>10</v>
      </c>
      <c r="B13" s="37">
        <f t="shared" si="0"/>
        <v>5.0000000000000001E-3</v>
      </c>
      <c r="D13" s="36">
        <v>11</v>
      </c>
      <c r="E13" s="37">
        <v>0</v>
      </c>
    </row>
    <row r="14" spans="1:5" x14ac:dyDescent="0.25">
      <c r="A14" s="36">
        <v>11</v>
      </c>
      <c r="B14" s="37">
        <f t="shared" si="0"/>
        <v>5.0000000000000001E-3</v>
      </c>
      <c r="D14" s="36">
        <v>12</v>
      </c>
      <c r="E14" s="37">
        <v>0</v>
      </c>
    </row>
    <row r="15" spans="1:5" x14ac:dyDescent="0.25">
      <c r="A15" s="36">
        <v>12</v>
      </c>
      <c r="B15" s="37">
        <f t="shared" si="0"/>
        <v>5.0000000000000001E-3</v>
      </c>
      <c r="D15" s="36">
        <v>13</v>
      </c>
      <c r="E15" s="37">
        <v>0</v>
      </c>
    </row>
    <row r="16" spans="1:5" x14ac:dyDescent="0.25">
      <c r="A16" s="36">
        <v>13</v>
      </c>
      <c r="B16" s="37">
        <f t="shared" si="0"/>
        <v>5.0000000000000001E-3</v>
      </c>
      <c r="D16" s="36">
        <v>14</v>
      </c>
      <c r="E16" s="37">
        <v>0</v>
      </c>
    </row>
    <row r="17" spans="1:5" x14ac:dyDescent="0.25">
      <c r="A17" s="36">
        <v>14</v>
      </c>
      <c r="B17" s="37">
        <f t="shared" si="0"/>
        <v>5.0000000000000001E-3</v>
      </c>
      <c r="D17" s="36">
        <v>15</v>
      </c>
      <c r="E17" s="37">
        <v>0</v>
      </c>
    </row>
    <row r="18" spans="1:5" x14ac:dyDescent="0.25">
      <c r="A18" s="36">
        <v>15</v>
      </c>
      <c r="B18" s="37">
        <f t="shared" si="0"/>
        <v>5.0000000000000001E-3</v>
      </c>
      <c r="D18" s="36">
        <v>16</v>
      </c>
      <c r="E18" s="37">
        <v>0</v>
      </c>
    </row>
    <row r="19" spans="1:5" x14ac:dyDescent="0.25">
      <c r="A19" s="36">
        <v>16</v>
      </c>
      <c r="B19" s="37">
        <f t="shared" si="0"/>
        <v>5.0000000000000001E-3</v>
      </c>
      <c r="D19" s="36">
        <v>17</v>
      </c>
      <c r="E19" s="37">
        <v>0</v>
      </c>
    </row>
    <row r="20" spans="1:5" x14ac:dyDescent="0.25">
      <c r="A20" s="36">
        <v>17</v>
      </c>
      <c r="B20" s="37">
        <f t="shared" si="0"/>
        <v>5.0000000000000001E-3</v>
      </c>
      <c r="D20" s="36">
        <v>18</v>
      </c>
      <c r="E20" s="37">
        <v>0</v>
      </c>
    </row>
    <row r="21" spans="1:5" x14ac:dyDescent="0.25">
      <c r="A21" s="36">
        <v>18</v>
      </c>
      <c r="B21" s="37">
        <f t="shared" si="0"/>
        <v>5.0000000000000001E-3</v>
      </c>
      <c r="D21" s="36">
        <v>19</v>
      </c>
      <c r="E21" s="37">
        <v>0</v>
      </c>
    </row>
    <row r="22" spans="1:5" x14ac:dyDescent="0.25">
      <c r="A22" s="36">
        <v>19</v>
      </c>
      <c r="B22" s="37">
        <f t="shared" si="0"/>
        <v>5.0000000000000001E-3</v>
      </c>
      <c r="D22" s="36">
        <v>20</v>
      </c>
      <c r="E22" s="37">
        <v>0</v>
      </c>
    </row>
    <row r="23" spans="1:5" x14ac:dyDescent="0.25">
      <c r="A23" s="36">
        <v>20</v>
      </c>
      <c r="B23" s="37">
        <f t="shared" si="0"/>
        <v>5.0000000000000001E-3</v>
      </c>
      <c r="D23" s="36">
        <v>21</v>
      </c>
      <c r="E23" s="37">
        <v>0</v>
      </c>
    </row>
    <row r="24" spans="1:5" x14ac:dyDescent="0.25">
      <c r="A24" s="36">
        <v>21</v>
      </c>
      <c r="B24" s="37">
        <f t="shared" si="0"/>
        <v>5.0000000000000001E-3</v>
      </c>
      <c r="D24" s="36">
        <v>22</v>
      </c>
      <c r="E24" s="37">
        <v>0</v>
      </c>
    </row>
    <row r="25" spans="1:5" x14ac:dyDescent="0.25">
      <c r="A25" s="36">
        <v>22</v>
      </c>
      <c r="B25" s="37">
        <f t="shared" si="0"/>
        <v>5.0000000000000001E-3</v>
      </c>
      <c r="D25" s="36">
        <v>23</v>
      </c>
      <c r="E25" s="37">
        <v>0</v>
      </c>
    </row>
    <row r="26" spans="1:5" x14ac:dyDescent="0.25">
      <c r="A26" s="36">
        <v>23</v>
      </c>
      <c r="B26" s="37">
        <f t="shared" si="0"/>
        <v>5.0000000000000001E-3</v>
      </c>
      <c r="D26" s="36">
        <v>24</v>
      </c>
      <c r="E26" s="37">
        <v>0</v>
      </c>
    </row>
    <row r="27" spans="1:5" x14ac:dyDescent="0.25">
      <c r="A27" s="36">
        <v>24</v>
      </c>
      <c r="B27" s="37">
        <f t="shared" si="0"/>
        <v>5.0000000000000001E-3</v>
      </c>
      <c r="D27" s="36">
        <v>25</v>
      </c>
      <c r="E27" s="37">
        <v>0</v>
      </c>
    </row>
    <row r="28" spans="1:5" x14ac:dyDescent="0.25">
      <c r="A28" s="36">
        <v>25</v>
      </c>
      <c r="B28" s="37">
        <f t="shared" si="0"/>
        <v>5.0000000000000001E-3</v>
      </c>
      <c r="D28" s="36">
        <v>26</v>
      </c>
      <c r="E28" s="37">
        <v>0</v>
      </c>
    </row>
    <row r="29" spans="1:5" x14ac:dyDescent="0.25">
      <c r="A29" s="36">
        <v>26</v>
      </c>
      <c r="B29" s="37">
        <f t="shared" si="0"/>
        <v>5.0000000000000001E-3</v>
      </c>
      <c r="D29" s="36">
        <v>27</v>
      </c>
      <c r="E29" s="37">
        <v>0</v>
      </c>
    </row>
    <row r="30" spans="1:5" x14ac:dyDescent="0.25">
      <c r="A30" s="36">
        <v>27</v>
      </c>
      <c r="B30" s="37">
        <f t="shared" si="0"/>
        <v>5.0000000000000001E-3</v>
      </c>
      <c r="D30" s="36">
        <v>28</v>
      </c>
      <c r="E30" s="37">
        <v>0</v>
      </c>
    </row>
    <row r="31" spans="1:5" x14ac:dyDescent="0.25">
      <c r="A31" s="36">
        <v>28</v>
      </c>
      <c r="B31" s="37">
        <f t="shared" si="0"/>
        <v>5.0000000000000001E-3</v>
      </c>
      <c r="D31" s="36">
        <v>29</v>
      </c>
      <c r="E31" s="37">
        <v>0</v>
      </c>
    </row>
    <row r="32" spans="1:5" x14ac:dyDescent="0.25">
      <c r="A32" s="36">
        <v>29</v>
      </c>
      <c r="B32" s="37">
        <f t="shared" si="0"/>
        <v>5.0000000000000001E-3</v>
      </c>
      <c r="D32" s="36">
        <v>30</v>
      </c>
      <c r="E32" s="37">
        <v>0</v>
      </c>
    </row>
    <row r="33" spans="1:5" x14ac:dyDescent="0.25">
      <c r="A33" s="36">
        <v>30</v>
      </c>
      <c r="B33" s="37">
        <f t="shared" si="0"/>
        <v>5.0000000000000001E-3</v>
      </c>
      <c r="D33" s="36">
        <v>31</v>
      </c>
      <c r="E33" s="37">
        <v>0</v>
      </c>
    </row>
    <row r="34" spans="1:5" x14ac:dyDescent="0.25">
      <c r="A34" s="36">
        <v>31</v>
      </c>
      <c r="B34" s="37">
        <f t="shared" si="0"/>
        <v>5.0000000000000001E-3</v>
      </c>
      <c r="D34" s="36">
        <v>32</v>
      </c>
      <c r="E34" s="37">
        <v>0</v>
      </c>
    </row>
    <row r="35" spans="1:5" x14ac:dyDescent="0.25">
      <c r="A35" s="36">
        <v>32</v>
      </c>
      <c r="B35" s="37">
        <f t="shared" ref="B35:B66" si="1">Rate.Mortality</f>
        <v>5.0000000000000001E-3</v>
      </c>
      <c r="D35" s="36">
        <v>33</v>
      </c>
      <c r="E35" s="37">
        <v>0</v>
      </c>
    </row>
    <row r="36" spans="1:5" x14ac:dyDescent="0.25">
      <c r="A36" s="36">
        <v>33</v>
      </c>
      <c r="B36" s="37">
        <f t="shared" si="1"/>
        <v>5.0000000000000001E-3</v>
      </c>
      <c r="D36" s="36">
        <v>34</v>
      </c>
      <c r="E36" s="37">
        <v>0</v>
      </c>
    </row>
    <row r="37" spans="1:5" x14ac:dyDescent="0.25">
      <c r="A37" s="36">
        <v>34</v>
      </c>
      <c r="B37" s="37">
        <f t="shared" si="1"/>
        <v>5.0000000000000001E-3</v>
      </c>
      <c r="D37" s="36">
        <v>35</v>
      </c>
      <c r="E37" s="37">
        <v>0</v>
      </c>
    </row>
    <row r="38" spans="1:5" x14ac:dyDescent="0.25">
      <c r="A38" s="36">
        <v>35</v>
      </c>
      <c r="B38" s="37">
        <f t="shared" si="1"/>
        <v>5.0000000000000001E-3</v>
      </c>
      <c r="D38" s="36">
        <v>36</v>
      </c>
      <c r="E38" s="37">
        <v>0</v>
      </c>
    </row>
    <row r="39" spans="1:5" x14ac:dyDescent="0.25">
      <c r="A39" s="36">
        <v>36</v>
      </c>
      <c r="B39" s="37">
        <f t="shared" si="1"/>
        <v>5.0000000000000001E-3</v>
      </c>
      <c r="D39" s="36">
        <v>37</v>
      </c>
      <c r="E39" s="37">
        <v>0</v>
      </c>
    </row>
    <row r="40" spans="1:5" x14ac:dyDescent="0.25">
      <c r="A40" s="36">
        <v>37</v>
      </c>
      <c r="B40" s="37">
        <f t="shared" si="1"/>
        <v>5.0000000000000001E-3</v>
      </c>
      <c r="D40" s="36">
        <v>38</v>
      </c>
      <c r="E40" s="37">
        <v>0</v>
      </c>
    </row>
    <row r="41" spans="1:5" x14ac:dyDescent="0.25">
      <c r="A41" s="36">
        <v>38</v>
      </c>
      <c r="B41" s="37">
        <f t="shared" si="1"/>
        <v>5.0000000000000001E-3</v>
      </c>
      <c r="D41" s="36">
        <v>39</v>
      </c>
      <c r="E41" s="37">
        <v>0</v>
      </c>
    </row>
    <row r="42" spans="1:5" x14ac:dyDescent="0.25">
      <c r="A42" s="36">
        <v>39</v>
      </c>
      <c r="B42" s="37">
        <f t="shared" si="1"/>
        <v>5.0000000000000001E-3</v>
      </c>
      <c r="D42" s="36">
        <v>40</v>
      </c>
      <c r="E42" s="37">
        <v>0</v>
      </c>
    </row>
    <row r="43" spans="1:5" x14ac:dyDescent="0.25">
      <c r="A43" s="36">
        <v>40</v>
      </c>
      <c r="B43" s="37">
        <f t="shared" si="1"/>
        <v>5.0000000000000001E-3</v>
      </c>
      <c r="D43" s="36">
        <v>41</v>
      </c>
      <c r="E43" s="37">
        <v>0</v>
      </c>
    </row>
    <row r="44" spans="1:5" x14ac:dyDescent="0.25">
      <c r="A44" s="36">
        <v>41</v>
      </c>
      <c r="B44" s="37">
        <f t="shared" si="1"/>
        <v>5.0000000000000001E-3</v>
      </c>
      <c r="D44" s="36">
        <v>42</v>
      </c>
      <c r="E44" s="37">
        <v>0</v>
      </c>
    </row>
    <row r="45" spans="1:5" x14ac:dyDescent="0.25">
      <c r="A45" s="36">
        <v>42</v>
      </c>
      <c r="B45" s="37">
        <f t="shared" si="1"/>
        <v>5.0000000000000001E-3</v>
      </c>
      <c r="D45" s="36">
        <v>43</v>
      </c>
      <c r="E45" s="37">
        <v>0</v>
      </c>
    </row>
    <row r="46" spans="1:5" x14ac:dyDescent="0.25">
      <c r="A46" s="36">
        <v>43</v>
      </c>
      <c r="B46" s="37">
        <f t="shared" si="1"/>
        <v>5.0000000000000001E-3</v>
      </c>
      <c r="D46" s="36">
        <v>44</v>
      </c>
      <c r="E46" s="37">
        <v>0</v>
      </c>
    </row>
    <row r="47" spans="1:5" x14ac:dyDescent="0.25">
      <c r="A47" s="36">
        <v>44</v>
      </c>
      <c r="B47" s="37">
        <f t="shared" si="1"/>
        <v>5.0000000000000001E-3</v>
      </c>
      <c r="D47" s="36">
        <v>45</v>
      </c>
      <c r="E47" s="37">
        <v>0</v>
      </c>
    </row>
    <row r="48" spans="1:5" x14ac:dyDescent="0.25">
      <c r="A48" s="36">
        <v>45</v>
      </c>
      <c r="B48" s="37">
        <f t="shared" si="1"/>
        <v>5.0000000000000001E-3</v>
      </c>
      <c r="D48" s="36">
        <v>46</v>
      </c>
      <c r="E48" s="37">
        <v>0</v>
      </c>
    </row>
    <row r="49" spans="1:5" x14ac:dyDescent="0.25">
      <c r="A49" s="36">
        <v>46</v>
      </c>
      <c r="B49" s="37">
        <f t="shared" si="1"/>
        <v>5.0000000000000001E-3</v>
      </c>
      <c r="D49" s="36">
        <v>47</v>
      </c>
      <c r="E49" s="37">
        <v>0</v>
      </c>
    </row>
    <row r="50" spans="1:5" x14ac:dyDescent="0.25">
      <c r="A50" s="36">
        <v>47</v>
      </c>
      <c r="B50" s="37">
        <f t="shared" si="1"/>
        <v>5.0000000000000001E-3</v>
      </c>
      <c r="D50" s="36">
        <v>48</v>
      </c>
      <c r="E50" s="37">
        <v>0</v>
      </c>
    </row>
    <row r="51" spans="1:5" x14ac:dyDescent="0.25">
      <c r="A51" s="36">
        <v>48</v>
      </c>
      <c r="B51" s="37">
        <f t="shared" si="1"/>
        <v>5.0000000000000001E-3</v>
      </c>
      <c r="D51" s="36">
        <v>49</v>
      </c>
      <c r="E51" s="37">
        <v>0</v>
      </c>
    </row>
    <row r="52" spans="1:5" x14ac:dyDescent="0.25">
      <c r="A52" s="36">
        <v>49</v>
      </c>
      <c r="B52" s="37">
        <f t="shared" si="1"/>
        <v>5.0000000000000001E-3</v>
      </c>
      <c r="D52" s="36">
        <v>50</v>
      </c>
      <c r="E52" s="37">
        <v>0</v>
      </c>
    </row>
    <row r="53" spans="1:5" x14ac:dyDescent="0.25">
      <c r="A53" s="36">
        <v>50</v>
      </c>
      <c r="B53" s="37">
        <f t="shared" si="1"/>
        <v>5.0000000000000001E-3</v>
      </c>
      <c r="D53" s="36">
        <v>51</v>
      </c>
      <c r="E53" s="37">
        <v>0</v>
      </c>
    </row>
    <row r="54" spans="1:5" x14ac:dyDescent="0.25">
      <c r="A54" s="36">
        <v>51</v>
      </c>
      <c r="B54" s="37">
        <f t="shared" si="1"/>
        <v>5.0000000000000001E-3</v>
      </c>
      <c r="D54" s="36">
        <v>52</v>
      </c>
      <c r="E54" s="37">
        <v>0</v>
      </c>
    </row>
    <row r="55" spans="1:5" x14ac:dyDescent="0.25">
      <c r="A55" s="36">
        <v>52</v>
      </c>
      <c r="B55" s="37">
        <f t="shared" si="1"/>
        <v>5.0000000000000001E-3</v>
      </c>
      <c r="D55" s="36">
        <v>53</v>
      </c>
      <c r="E55" s="37">
        <v>0</v>
      </c>
    </row>
    <row r="56" spans="1:5" x14ac:dyDescent="0.25">
      <c r="A56" s="36">
        <v>53</v>
      </c>
      <c r="B56" s="37">
        <f t="shared" si="1"/>
        <v>5.0000000000000001E-3</v>
      </c>
      <c r="D56" s="36">
        <v>54</v>
      </c>
      <c r="E56" s="37">
        <v>0</v>
      </c>
    </row>
    <row r="57" spans="1:5" x14ac:dyDescent="0.25">
      <c r="A57" s="36">
        <v>54</v>
      </c>
      <c r="B57" s="37">
        <f t="shared" si="1"/>
        <v>5.0000000000000001E-3</v>
      </c>
      <c r="D57" s="36">
        <v>55</v>
      </c>
      <c r="E57" s="37">
        <v>0</v>
      </c>
    </row>
    <row r="58" spans="1:5" x14ac:dyDescent="0.25">
      <c r="A58" s="36">
        <v>55</v>
      </c>
      <c r="B58" s="37">
        <f t="shared" si="1"/>
        <v>5.0000000000000001E-3</v>
      </c>
      <c r="D58" s="36">
        <v>56</v>
      </c>
      <c r="E58" s="37">
        <v>0</v>
      </c>
    </row>
    <row r="59" spans="1:5" x14ac:dyDescent="0.25">
      <c r="A59" s="36">
        <v>56</v>
      </c>
      <c r="B59" s="37">
        <f t="shared" si="1"/>
        <v>5.0000000000000001E-3</v>
      </c>
      <c r="D59" s="36">
        <v>57</v>
      </c>
      <c r="E59" s="37">
        <v>0</v>
      </c>
    </row>
    <row r="60" spans="1:5" x14ac:dyDescent="0.25">
      <c r="A60" s="36">
        <v>57</v>
      </c>
      <c r="B60" s="37">
        <f t="shared" si="1"/>
        <v>5.0000000000000001E-3</v>
      </c>
      <c r="D60" s="36">
        <v>58</v>
      </c>
      <c r="E60" s="37">
        <v>0</v>
      </c>
    </row>
    <row r="61" spans="1:5" x14ac:dyDescent="0.25">
      <c r="A61" s="36">
        <v>58</v>
      </c>
      <c r="B61" s="37">
        <f t="shared" si="1"/>
        <v>5.0000000000000001E-3</v>
      </c>
      <c r="D61" s="36">
        <v>59</v>
      </c>
      <c r="E61" s="37">
        <v>0</v>
      </c>
    </row>
    <row r="62" spans="1:5" x14ac:dyDescent="0.25">
      <c r="A62" s="36">
        <v>59</v>
      </c>
      <c r="B62" s="37">
        <f t="shared" si="1"/>
        <v>5.0000000000000001E-3</v>
      </c>
      <c r="D62" s="36">
        <v>60</v>
      </c>
      <c r="E62" s="37">
        <v>0</v>
      </c>
    </row>
    <row r="63" spans="1:5" x14ac:dyDescent="0.25">
      <c r="A63" s="36">
        <v>60</v>
      </c>
      <c r="B63" s="37">
        <f t="shared" si="1"/>
        <v>5.0000000000000001E-3</v>
      </c>
      <c r="D63" s="36">
        <v>61</v>
      </c>
      <c r="E63" s="37">
        <v>0</v>
      </c>
    </row>
    <row r="64" spans="1:5" x14ac:dyDescent="0.25">
      <c r="A64" s="36">
        <v>61</v>
      </c>
      <c r="B64" s="37">
        <f t="shared" si="1"/>
        <v>5.0000000000000001E-3</v>
      </c>
      <c r="D64" s="36">
        <v>62</v>
      </c>
      <c r="E64" s="37">
        <v>0</v>
      </c>
    </row>
    <row r="65" spans="1:5" x14ac:dyDescent="0.25">
      <c r="A65" s="36">
        <v>62</v>
      </c>
      <c r="B65" s="37">
        <f t="shared" si="1"/>
        <v>5.0000000000000001E-3</v>
      </c>
      <c r="D65" s="36">
        <v>63</v>
      </c>
      <c r="E65" s="37">
        <v>0</v>
      </c>
    </row>
    <row r="66" spans="1:5" x14ac:dyDescent="0.25">
      <c r="A66" s="36">
        <v>63</v>
      </c>
      <c r="B66" s="37">
        <f t="shared" si="1"/>
        <v>5.0000000000000001E-3</v>
      </c>
      <c r="D66" s="36">
        <v>64</v>
      </c>
      <c r="E66" s="37">
        <v>0</v>
      </c>
    </row>
    <row r="67" spans="1:5" x14ac:dyDescent="0.25">
      <c r="A67" s="36">
        <v>64</v>
      </c>
      <c r="B67" s="37">
        <f t="shared" ref="B67:B98" si="2">Rate.Mortality</f>
        <v>5.0000000000000001E-3</v>
      </c>
      <c r="D67" s="36">
        <v>65</v>
      </c>
      <c r="E67" s="37">
        <v>0</v>
      </c>
    </row>
    <row r="68" spans="1:5" x14ac:dyDescent="0.25">
      <c r="A68" s="36">
        <v>65</v>
      </c>
      <c r="B68" s="37">
        <f t="shared" si="2"/>
        <v>5.0000000000000001E-3</v>
      </c>
      <c r="D68" s="36">
        <v>66</v>
      </c>
      <c r="E68" s="37">
        <v>0</v>
      </c>
    </row>
    <row r="69" spans="1:5" x14ac:dyDescent="0.25">
      <c r="A69" s="36">
        <v>66</v>
      </c>
      <c r="B69" s="37">
        <f t="shared" si="2"/>
        <v>5.0000000000000001E-3</v>
      </c>
      <c r="D69" s="36">
        <v>67</v>
      </c>
      <c r="E69" s="37">
        <v>0</v>
      </c>
    </row>
    <row r="70" spans="1:5" x14ac:dyDescent="0.25">
      <c r="A70" s="36">
        <v>67</v>
      </c>
      <c r="B70" s="37">
        <f t="shared" si="2"/>
        <v>5.0000000000000001E-3</v>
      </c>
      <c r="D70" s="36">
        <v>68</v>
      </c>
      <c r="E70" s="37">
        <v>0</v>
      </c>
    </row>
    <row r="71" spans="1:5" x14ac:dyDescent="0.25">
      <c r="A71" s="36">
        <v>68</v>
      </c>
      <c r="B71" s="37">
        <f t="shared" si="2"/>
        <v>5.0000000000000001E-3</v>
      </c>
      <c r="D71" s="36">
        <v>69</v>
      </c>
      <c r="E71" s="37">
        <v>0</v>
      </c>
    </row>
    <row r="72" spans="1:5" x14ac:dyDescent="0.25">
      <c r="A72" s="36">
        <v>69</v>
      </c>
      <c r="B72" s="37">
        <f t="shared" si="2"/>
        <v>5.0000000000000001E-3</v>
      </c>
      <c r="D72" s="36">
        <v>70</v>
      </c>
      <c r="E72" s="37">
        <v>0</v>
      </c>
    </row>
    <row r="73" spans="1:5" x14ac:dyDescent="0.25">
      <c r="A73" s="36">
        <v>70</v>
      </c>
      <c r="B73" s="37">
        <f t="shared" si="2"/>
        <v>5.0000000000000001E-3</v>
      </c>
      <c r="D73" s="36">
        <v>71</v>
      </c>
      <c r="E73" s="37">
        <v>0</v>
      </c>
    </row>
    <row r="74" spans="1:5" x14ac:dyDescent="0.25">
      <c r="A74" s="36">
        <v>71</v>
      </c>
      <c r="B74" s="37">
        <f t="shared" si="2"/>
        <v>5.0000000000000001E-3</v>
      </c>
      <c r="D74" s="36">
        <v>72</v>
      </c>
      <c r="E74" s="37">
        <v>0</v>
      </c>
    </row>
    <row r="75" spans="1:5" x14ac:dyDescent="0.25">
      <c r="A75" s="36">
        <v>72</v>
      </c>
      <c r="B75" s="37">
        <f t="shared" si="2"/>
        <v>5.0000000000000001E-3</v>
      </c>
      <c r="D75" s="36">
        <v>73</v>
      </c>
      <c r="E75" s="37">
        <v>0</v>
      </c>
    </row>
    <row r="76" spans="1:5" x14ac:dyDescent="0.25">
      <c r="A76" s="36">
        <v>73</v>
      </c>
      <c r="B76" s="37">
        <f t="shared" si="2"/>
        <v>5.0000000000000001E-3</v>
      </c>
      <c r="D76" s="36">
        <v>74</v>
      </c>
      <c r="E76" s="37">
        <v>0</v>
      </c>
    </row>
    <row r="77" spans="1:5" x14ac:dyDescent="0.25">
      <c r="A77" s="36">
        <v>74</v>
      </c>
      <c r="B77" s="37">
        <f t="shared" si="2"/>
        <v>5.0000000000000001E-3</v>
      </c>
      <c r="D77" s="36">
        <v>75</v>
      </c>
      <c r="E77" s="37">
        <v>0</v>
      </c>
    </row>
    <row r="78" spans="1:5" x14ac:dyDescent="0.25">
      <c r="A78" s="36">
        <v>75</v>
      </c>
      <c r="B78" s="37">
        <f t="shared" si="2"/>
        <v>5.0000000000000001E-3</v>
      </c>
      <c r="D78" s="36">
        <v>76</v>
      </c>
      <c r="E78" s="37">
        <v>0</v>
      </c>
    </row>
    <row r="79" spans="1:5" x14ac:dyDescent="0.25">
      <c r="A79" s="36">
        <v>76</v>
      </c>
      <c r="B79" s="37">
        <f t="shared" si="2"/>
        <v>5.0000000000000001E-3</v>
      </c>
      <c r="D79" s="36">
        <v>77</v>
      </c>
      <c r="E79" s="37">
        <v>0</v>
      </c>
    </row>
    <row r="80" spans="1:5" x14ac:dyDescent="0.25">
      <c r="A80" s="36">
        <v>77</v>
      </c>
      <c r="B80" s="37">
        <f t="shared" si="2"/>
        <v>5.0000000000000001E-3</v>
      </c>
      <c r="D80" s="36">
        <v>78</v>
      </c>
      <c r="E80" s="37">
        <v>0</v>
      </c>
    </row>
    <row r="81" spans="1:5" x14ac:dyDescent="0.25">
      <c r="A81" s="36">
        <v>78</v>
      </c>
      <c r="B81" s="37">
        <f t="shared" si="2"/>
        <v>5.0000000000000001E-3</v>
      </c>
      <c r="D81" s="36">
        <v>79</v>
      </c>
      <c r="E81" s="37">
        <v>0</v>
      </c>
    </row>
    <row r="82" spans="1:5" x14ac:dyDescent="0.25">
      <c r="A82" s="36">
        <v>79</v>
      </c>
      <c r="B82" s="37">
        <f t="shared" si="2"/>
        <v>5.0000000000000001E-3</v>
      </c>
      <c r="D82" s="36">
        <v>80</v>
      </c>
      <c r="E82" s="37">
        <v>0</v>
      </c>
    </row>
    <row r="83" spans="1:5" x14ac:dyDescent="0.25">
      <c r="A83" s="36">
        <v>80</v>
      </c>
      <c r="B83" s="37">
        <f t="shared" si="2"/>
        <v>5.0000000000000001E-3</v>
      </c>
      <c r="D83" s="36">
        <v>81</v>
      </c>
      <c r="E83" s="37">
        <v>0</v>
      </c>
    </row>
    <row r="84" spans="1:5" x14ac:dyDescent="0.25">
      <c r="A84" s="36">
        <v>81</v>
      </c>
      <c r="B84" s="37">
        <f t="shared" si="2"/>
        <v>5.0000000000000001E-3</v>
      </c>
      <c r="D84" s="36">
        <v>82</v>
      </c>
      <c r="E84" s="37">
        <v>0</v>
      </c>
    </row>
    <row r="85" spans="1:5" x14ac:dyDescent="0.25">
      <c r="A85" s="36">
        <v>82</v>
      </c>
      <c r="B85" s="37">
        <f t="shared" si="2"/>
        <v>5.0000000000000001E-3</v>
      </c>
      <c r="D85" s="36">
        <v>83</v>
      </c>
      <c r="E85" s="37">
        <v>0</v>
      </c>
    </row>
    <row r="86" spans="1:5" x14ac:dyDescent="0.25">
      <c r="A86" s="36">
        <v>83</v>
      </c>
      <c r="B86" s="37">
        <f t="shared" si="2"/>
        <v>5.0000000000000001E-3</v>
      </c>
      <c r="D86" s="36">
        <v>84</v>
      </c>
      <c r="E86" s="37">
        <v>0</v>
      </c>
    </row>
    <row r="87" spans="1:5" x14ac:dyDescent="0.25">
      <c r="A87" s="36">
        <v>84</v>
      </c>
      <c r="B87" s="37">
        <f t="shared" si="2"/>
        <v>5.0000000000000001E-3</v>
      </c>
      <c r="D87" s="36">
        <v>85</v>
      </c>
      <c r="E87" s="37">
        <v>0</v>
      </c>
    </row>
    <row r="88" spans="1:5" x14ac:dyDescent="0.25">
      <c r="A88" s="36">
        <v>85</v>
      </c>
      <c r="B88" s="37">
        <f t="shared" si="2"/>
        <v>5.0000000000000001E-3</v>
      </c>
      <c r="D88" s="36">
        <v>86</v>
      </c>
      <c r="E88" s="37">
        <v>0</v>
      </c>
    </row>
    <row r="89" spans="1:5" x14ac:dyDescent="0.25">
      <c r="A89" s="36">
        <v>86</v>
      </c>
      <c r="B89" s="37">
        <f t="shared" si="2"/>
        <v>5.0000000000000001E-3</v>
      </c>
      <c r="D89" s="36">
        <v>87</v>
      </c>
      <c r="E89" s="37">
        <v>0</v>
      </c>
    </row>
    <row r="90" spans="1:5" x14ac:dyDescent="0.25">
      <c r="A90" s="36">
        <v>87</v>
      </c>
      <c r="B90" s="37">
        <f t="shared" si="2"/>
        <v>5.0000000000000001E-3</v>
      </c>
      <c r="D90" s="36">
        <v>88</v>
      </c>
      <c r="E90" s="37">
        <v>0</v>
      </c>
    </row>
    <row r="91" spans="1:5" x14ac:dyDescent="0.25">
      <c r="A91" s="36">
        <v>88</v>
      </c>
      <c r="B91" s="37">
        <f t="shared" si="2"/>
        <v>5.0000000000000001E-3</v>
      </c>
      <c r="D91" s="36">
        <v>89</v>
      </c>
      <c r="E91" s="37">
        <v>0</v>
      </c>
    </row>
    <row r="92" spans="1:5" x14ac:dyDescent="0.25">
      <c r="A92" s="36">
        <v>89</v>
      </c>
      <c r="B92" s="37">
        <f t="shared" si="2"/>
        <v>5.0000000000000001E-3</v>
      </c>
      <c r="D92" s="36">
        <v>90</v>
      </c>
      <c r="E92" s="37">
        <v>0</v>
      </c>
    </row>
    <row r="93" spans="1:5" x14ac:dyDescent="0.25">
      <c r="A93" s="36">
        <v>90</v>
      </c>
      <c r="B93" s="37">
        <f t="shared" si="2"/>
        <v>5.0000000000000001E-3</v>
      </c>
      <c r="D93" s="36">
        <v>91</v>
      </c>
      <c r="E93" s="37">
        <v>0</v>
      </c>
    </row>
    <row r="94" spans="1:5" x14ac:dyDescent="0.25">
      <c r="A94" s="36">
        <v>91</v>
      </c>
      <c r="B94" s="37">
        <f t="shared" si="2"/>
        <v>5.0000000000000001E-3</v>
      </c>
      <c r="D94" s="36">
        <v>92</v>
      </c>
      <c r="E94" s="37">
        <v>0</v>
      </c>
    </row>
    <row r="95" spans="1:5" x14ac:dyDescent="0.25">
      <c r="A95" s="36">
        <v>92</v>
      </c>
      <c r="B95" s="37">
        <f t="shared" si="2"/>
        <v>5.0000000000000001E-3</v>
      </c>
      <c r="D95" s="36">
        <v>93</v>
      </c>
      <c r="E95" s="37">
        <v>0</v>
      </c>
    </row>
    <row r="96" spans="1:5" x14ac:dyDescent="0.25">
      <c r="A96" s="36">
        <v>93</v>
      </c>
      <c r="B96" s="37">
        <f t="shared" si="2"/>
        <v>5.0000000000000001E-3</v>
      </c>
      <c r="D96" s="36">
        <v>94</v>
      </c>
      <c r="E96" s="37">
        <v>0</v>
      </c>
    </row>
    <row r="97" spans="1:5" x14ac:dyDescent="0.25">
      <c r="A97" s="36">
        <v>94</v>
      </c>
      <c r="B97" s="37">
        <f t="shared" si="2"/>
        <v>5.0000000000000001E-3</v>
      </c>
      <c r="D97" s="36">
        <v>95</v>
      </c>
      <c r="E97" s="37">
        <v>0</v>
      </c>
    </row>
    <row r="98" spans="1:5" x14ac:dyDescent="0.25">
      <c r="A98" s="36">
        <v>95</v>
      </c>
      <c r="B98" s="37">
        <f t="shared" si="2"/>
        <v>5.0000000000000001E-3</v>
      </c>
      <c r="D98" s="36">
        <v>96</v>
      </c>
      <c r="E98" s="37">
        <v>0</v>
      </c>
    </row>
    <row r="99" spans="1:5" x14ac:dyDescent="0.25">
      <c r="A99" s="36">
        <v>96</v>
      </c>
      <c r="B99" s="37">
        <f t="shared" ref="B99:B118" si="3">Rate.Mortality</f>
        <v>5.0000000000000001E-3</v>
      </c>
      <c r="D99" s="36">
        <v>97</v>
      </c>
      <c r="E99" s="37">
        <v>0</v>
      </c>
    </row>
    <row r="100" spans="1:5" x14ac:dyDescent="0.25">
      <c r="A100" s="36">
        <v>97</v>
      </c>
      <c r="B100" s="37">
        <f t="shared" si="3"/>
        <v>5.0000000000000001E-3</v>
      </c>
      <c r="D100" s="36">
        <v>98</v>
      </c>
      <c r="E100" s="37">
        <v>0</v>
      </c>
    </row>
    <row r="101" spans="1:5" x14ac:dyDescent="0.25">
      <c r="A101" s="36">
        <v>98</v>
      </c>
      <c r="B101" s="37">
        <f t="shared" si="3"/>
        <v>5.0000000000000001E-3</v>
      </c>
      <c r="D101" s="36">
        <v>99</v>
      </c>
      <c r="E101" s="37">
        <v>0</v>
      </c>
    </row>
    <row r="102" spans="1:5" x14ac:dyDescent="0.25">
      <c r="A102" s="36">
        <v>99</v>
      </c>
      <c r="B102" s="37">
        <f t="shared" si="3"/>
        <v>5.0000000000000001E-3</v>
      </c>
      <c r="D102" s="36">
        <v>100</v>
      </c>
      <c r="E102" s="37">
        <v>0</v>
      </c>
    </row>
    <row r="103" spans="1:5" x14ac:dyDescent="0.25">
      <c r="A103" s="36">
        <v>100</v>
      </c>
      <c r="B103" s="37">
        <f t="shared" si="3"/>
        <v>5.0000000000000001E-3</v>
      </c>
      <c r="D103" s="36">
        <v>101</v>
      </c>
      <c r="E103" s="37">
        <v>0</v>
      </c>
    </row>
    <row r="104" spans="1:5" x14ac:dyDescent="0.25">
      <c r="A104" s="36">
        <v>101</v>
      </c>
      <c r="B104" s="37">
        <f t="shared" si="3"/>
        <v>5.0000000000000001E-3</v>
      </c>
      <c r="D104" s="36">
        <v>102</v>
      </c>
      <c r="E104" s="37">
        <v>0</v>
      </c>
    </row>
    <row r="105" spans="1:5" x14ac:dyDescent="0.25">
      <c r="A105" s="36">
        <v>102</v>
      </c>
      <c r="B105" s="37">
        <f t="shared" si="3"/>
        <v>5.0000000000000001E-3</v>
      </c>
      <c r="D105" s="36">
        <v>103</v>
      </c>
      <c r="E105" s="37">
        <v>0</v>
      </c>
    </row>
    <row r="106" spans="1:5" x14ac:dyDescent="0.25">
      <c r="A106" s="36">
        <v>103</v>
      </c>
      <c r="B106" s="37">
        <f t="shared" si="3"/>
        <v>5.0000000000000001E-3</v>
      </c>
      <c r="D106" s="36">
        <v>104</v>
      </c>
      <c r="E106" s="37">
        <v>0</v>
      </c>
    </row>
    <row r="107" spans="1:5" x14ac:dyDescent="0.25">
      <c r="A107" s="36">
        <v>104</v>
      </c>
      <c r="B107" s="37">
        <f t="shared" si="3"/>
        <v>5.0000000000000001E-3</v>
      </c>
      <c r="D107" s="36">
        <v>105</v>
      </c>
      <c r="E107" s="37">
        <v>0</v>
      </c>
    </row>
    <row r="108" spans="1:5" x14ac:dyDescent="0.25">
      <c r="A108" s="36">
        <v>105</v>
      </c>
      <c r="B108" s="37">
        <f t="shared" si="3"/>
        <v>5.0000000000000001E-3</v>
      </c>
      <c r="D108" s="36">
        <v>106</v>
      </c>
      <c r="E108" s="37">
        <v>0</v>
      </c>
    </row>
    <row r="109" spans="1:5" x14ac:dyDescent="0.25">
      <c r="A109" s="36">
        <v>106</v>
      </c>
      <c r="B109" s="37">
        <f t="shared" si="3"/>
        <v>5.0000000000000001E-3</v>
      </c>
      <c r="D109" s="36">
        <v>107</v>
      </c>
      <c r="E109" s="37">
        <v>0</v>
      </c>
    </row>
    <row r="110" spans="1:5" x14ac:dyDescent="0.25">
      <c r="A110" s="36">
        <v>107</v>
      </c>
      <c r="B110" s="37">
        <f t="shared" si="3"/>
        <v>5.0000000000000001E-3</v>
      </c>
      <c r="D110" s="36">
        <v>108</v>
      </c>
      <c r="E110" s="37">
        <v>0</v>
      </c>
    </row>
    <row r="111" spans="1:5" x14ac:dyDescent="0.25">
      <c r="A111" s="36">
        <v>108</v>
      </c>
      <c r="B111" s="37">
        <f t="shared" si="3"/>
        <v>5.0000000000000001E-3</v>
      </c>
      <c r="D111" s="36">
        <v>109</v>
      </c>
      <c r="E111" s="37">
        <v>0</v>
      </c>
    </row>
    <row r="112" spans="1:5" x14ac:dyDescent="0.25">
      <c r="A112" s="36">
        <v>109</v>
      </c>
      <c r="B112" s="37">
        <f t="shared" si="3"/>
        <v>5.0000000000000001E-3</v>
      </c>
      <c r="D112" s="36">
        <v>110</v>
      </c>
      <c r="E112" s="37">
        <v>0</v>
      </c>
    </row>
    <row r="113" spans="1:5" x14ac:dyDescent="0.25">
      <c r="A113" s="36">
        <v>110</v>
      </c>
      <c r="B113" s="37">
        <f t="shared" si="3"/>
        <v>5.0000000000000001E-3</v>
      </c>
      <c r="D113" s="36">
        <v>111</v>
      </c>
      <c r="E113" s="37">
        <v>0</v>
      </c>
    </row>
    <row r="114" spans="1:5" x14ac:dyDescent="0.25">
      <c r="A114" s="36">
        <v>111</v>
      </c>
      <c r="B114" s="37">
        <f t="shared" si="3"/>
        <v>5.0000000000000001E-3</v>
      </c>
      <c r="D114" s="36">
        <v>112</v>
      </c>
      <c r="E114" s="37">
        <v>0</v>
      </c>
    </row>
    <row r="115" spans="1:5" x14ac:dyDescent="0.25">
      <c r="A115" s="36">
        <v>112</v>
      </c>
      <c r="B115" s="37">
        <f t="shared" si="3"/>
        <v>5.0000000000000001E-3</v>
      </c>
      <c r="D115" s="36">
        <v>113</v>
      </c>
      <c r="E115" s="37">
        <v>0</v>
      </c>
    </row>
    <row r="116" spans="1:5" x14ac:dyDescent="0.25">
      <c r="A116" s="36">
        <v>113</v>
      </c>
      <c r="B116" s="37">
        <f t="shared" si="3"/>
        <v>5.0000000000000001E-3</v>
      </c>
      <c r="D116" s="36">
        <v>114</v>
      </c>
      <c r="E116" s="37">
        <v>0</v>
      </c>
    </row>
    <row r="117" spans="1:5" x14ac:dyDescent="0.25">
      <c r="A117" s="36">
        <v>114</v>
      </c>
      <c r="B117" s="37">
        <f t="shared" si="3"/>
        <v>5.0000000000000001E-3</v>
      </c>
      <c r="D117" s="36">
        <v>115</v>
      </c>
      <c r="E117" s="37">
        <v>0</v>
      </c>
    </row>
    <row r="118" spans="1:5" x14ac:dyDescent="0.25">
      <c r="A118" s="39">
        <v>115</v>
      </c>
      <c r="B118" s="66">
        <f t="shared" si="3"/>
        <v>5.0000000000000001E-3</v>
      </c>
      <c r="D118" s="39">
        <v>116</v>
      </c>
      <c r="E118" s="66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Main</vt:lpstr>
      <vt:lpstr>DecrermentAssumptions</vt:lpstr>
      <vt:lpstr>Age.AnnuityComm</vt:lpstr>
      <vt:lpstr>Age.Death</vt:lpstr>
      <vt:lpstr>Age.FirstWD</vt:lpstr>
      <vt:lpstr>Fund.Reb.Target</vt:lpstr>
      <vt:lpstr>Initial.Prem</vt:lpstr>
      <vt:lpstr>MAW.Age1</vt:lpstr>
      <vt:lpstr>MAW.Age2</vt:lpstr>
      <vt:lpstr>MAW.Age3</vt:lpstr>
      <vt:lpstr>MAW.Age4</vt:lpstr>
      <vt:lpstr>MAW.Rate1</vt:lpstr>
      <vt:lpstr>MAW.Rate2</vt:lpstr>
      <vt:lpstr>MAW.Rate3</vt:lpstr>
      <vt:lpstr>MAW.Rate4</vt:lpstr>
      <vt:lpstr>Rate.FundFee</vt:lpstr>
      <vt:lpstr>Rate.MandE</vt:lpstr>
      <vt:lpstr>Rate.Mortality</vt:lpstr>
      <vt:lpstr>Rate.RiderCharge</vt:lpstr>
      <vt:lpstr>Rate.RiskFree</vt:lpstr>
      <vt:lpstr>Rate.StepUp</vt:lpstr>
      <vt:lpstr>Rate.WD</vt:lpstr>
      <vt:lpstr>StepUp.Yr</vt:lpstr>
      <vt:lpstr>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2016-12-09T18:59:30Z</dcterms:created>
  <dcterms:modified xsi:type="dcterms:W3CDTF">2016-12-09T18:59:56Z</dcterms:modified>
</cp:coreProperties>
</file>