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DecrermentAssumptions" sheetId="2" r:id="rId5"/>
  </sheets>
  <definedNames>
    <definedName name="Eligible.Prem.Yr">Main!#REF!</definedName>
    <definedName name="Rate.RiskFree">Main!$E$6</definedName>
    <definedName name="Rate.FundFee">Main!$E$4</definedName>
    <definedName name="MAW.Age2">Main!$G$5</definedName>
    <definedName name="Rate.MandE">Main!$E$3</definedName>
    <definedName name="Age.AnnuityComm">Main!$B$9</definedName>
    <definedName name="Age.Death">Main!$B$10</definedName>
    <definedName name="Rate.WD">Main!$B$12</definedName>
    <definedName name="Volatility">Main!$E$7</definedName>
    <definedName name="Rate.RiderCharge">Main!$B$5</definedName>
    <definedName name="MAW.Rate2">Main!$H$5</definedName>
    <definedName name="Rate.StepUp">Main!$B$3</definedName>
    <definedName name="Fund.Reb.Target">Main!$B$13</definedName>
    <definedName name="Rate.Mortality">Main!$B$11</definedName>
    <definedName name="MAW.Rate3">Main!$H$6</definedName>
    <definedName name="MAW.Age3">Main!$G$6</definedName>
    <definedName name="MAW.Rate4">Main!$H$7</definedName>
    <definedName name="MAW.Rate1">Main!$H$4</definedName>
    <definedName name="Age.FirstWD">Main!$B$8</definedName>
    <definedName name="MAW.Age1">Main!$G$4</definedName>
    <definedName name="StepUp.Yr">Main!$B$4</definedName>
    <definedName name="MAW.Age4">Main!$G$7</definedName>
    <definedName name="Initial.Prem">Main!$B$7</definedName>
  </definedNames>
  <calcPr/>
  <extLst>
    <ext uri="GoogleSheetsCustomDataVersion1">
      <go:sheetsCustomData xmlns:go="http://customooxmlschemas.google.com/" r:id="rId6" roundtripDataSignature="AMtx7mi2AOULAQBhNxUdoLtVrKb3dXo47Q=="/>
    </ext>
  </extLst>
</workbook>
</file>

<file path=xl/sharedStrings.xml><?xml version="1.0" encoding="utf-8"?>
<sst xmlns="http://schemas.openxmlformats.org/spreadsheetml/2006/main" count="77" uniqueCount="73">
  <si>
    <t>Assumptions</t>
  </si>
  <si>
    <t>Product</t>
  </si>
  <si>
    <t>ING LifePay Plus Base</t>
  </si>
  <si>
    <t>Step-Up</t>
  </si>
  <si>
    <t>M&amp;E</t>
  </si>
  <si>
    <t>Ages (&gt;=)</t>
  </si>
  <si>
    <t>Maximum Annual Withdrawal</t>
  </si>
  <si>
    <t>Step-Up Period (Contract Years)</t>
  </si>
  <si>
    <t>Fund Fees</t>
  </si>
  <si>
    <t>Rider Charge</t>
  </si>
  <si>
    <t>Risk Free Rate</t>
  </si>
  <si>
    <t>Initial Premium</t>
  </si>
  <si>
    <t>Volatility</t>
  </si>
  <si>
    <t>First Withdrawal Age</t>
  </si>
  <si>
    <t>Annuity Commencement Date/Age</t>
  </si>
  <si>
    <t>Last Death Age</t>
  </si>
  <si>
    <t xml:space="preserve"> </t>
  </si>
  <si>
    <t>Mortality</t>
  </si>
  <si>
    <t>Withdrawal Rate</t>
  </si>
  <si>
    <t>Fixed Allocation Funds Automatic Rebalancing Target</t>
  </si>
  <si>
    <t>PV_DB_Claim</t>
  </si>
  <si>
    <t>PV_WB_Claim</t>
  </si>
  <si>
    <t>PV_RC</t>
  </si>
  <si>
    <t>Return Of Premium Death Benefit</t>
  </si>
  <si>
    <t>LifePay Plus Rider</t>
  </si>
  <si>
    <t>Fund Returns</t>
  </si>
  <si>
    <t>Year</t>
  </si>
  <si>
    <t>Anniversary</t>
  </si>
  <si>
    <t>Age</t>
  </si>
  <si>
    <t>Contribution</t>
  </si>
  <si>
    <t>AV Pre-Fee</t>
  </si>
  <si>
    <t>Fund1 Pre-Fee</t>
  </si>
  <si>
    <t>Fund2 Pre-Fee</t>
  </si>
  <si>
    <t>M&amp;E/Fund Fees</t>
  </si>
  <si>
    <t>AV Pre-Withdrawal</t>
  </si>
  <si>
    <t>Fund1 Pre-Withdrawal</t>
  </si>
  <si>
    <t>Fund2 Pre-Withdrawal</t>
  </si>
  <si>
    <t>Withdrawal Amount</t>
  </si>
  <si>
    <t>AV Post-Withdrawal</t>
  </si>
  <si>
    <t>Fund1 Post-Withdrawal</t>
  </si>
  <si>
    <t>Fund2 Post-Withdrawal</t>
  </si>
  <si>
    <t>AV Post-Charges</t>
  </si>
  <si>
    <t>Fund1 Post-Charges</t>
  </si>
  <si>
    <t>Fund2 Post-Charges</t>
  </si>
  <si>
    <t>Death Payments</t>
  </si>
  <si>
    <t>AV Post-Death Claims</t>
  </si>
  <si>
    <t>Fund1 Post-Death Claims</t>
  </si>
  <si>
    <t>Fund2 Post-Death Claims</t>
  </si>
  <si>
    <t>Fund1 Post-Rebalance</t>
  </si>
  <si>
    <t>Fund2 Post-Rebalance</t>
  </si>
  <si>
    <t>ROP Death Base</t>
  </si>
  <si>
    <t>NAR Death Claims</t>
  </si>
  <si>
    <t>Death Benefit base</t>
  </si>
  <si>
    <t>Withdrawal Base</t>
  </si>
  <si>
    <t>Cumulative Withdrawal</t>
  </si>
  <si>
    <t>Maximum Annual Withdrawal Rate</t>
  </si>
  <si>
    <t>Eligible Step-Up</t>
  </si>
  <si>
    <t>Growth Phase</t>
  </si>
  <si>
    <t>Withdrawal Phase</t>
  </si>
  <si>
    <t>Automatic Periodic Benefit Status</t>
  </si>
  <si>
    <t>Last Death</t>
  </si>
  <si>
    <t>Fund1 Return</t>
  </si>
  <si>
    <t>Fund2 Return</t>
  </si>
  <si>
    <t>Rebalance Indicator</t>
  </si>
  <si>
    <t>DF</t>
  </si>
  <si>
    <t>qx</t>
  </si>
  <si>
    <t>Death Claims</t>
  </si>
  <si>
    <t>Withdrawal Claims</t>
  </si>
  <si>
    <t>Rider Charges</t>
  </si>
  <si>
    <t>Mortality Table</t>
  </si>
  <si>
    <t>Lapse Table</t>
  </si>
  <si>
    <t>Mortality Rate</t>
  </si>
  <si>
    <t>Dur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</si>
</sst>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(* #,##0.0000_);_(* \(#,##0.0000\);_(* &quot;-&quot;??_);_(@_)"/>
    <numFmt numFmtId="166" formatCode="_(* #,##0.00_);_(* \(#,##0.00\);_(* &quot;-&quot;??_);_(@_)"/>
    <numFmt numFmtId="167" formatCode="_(* #,##0.000_);_(* \(#,##0.000\);_(* &quot;-&quot;??.000_);_(@_)"/>
    <numFmt numFmtId="168" formatCode="0.0%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/>
    <font>
      <sz val="10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3" fontId="2" numFmtId="0" xfId="0" applyBorder="1" applyFill="1" applyFont="1"/>
    <xf borderId="5" fillId="2" fontId="2" numFmtId="0" xfId="0" applyBorder="1" applyFont="1"/>
    <xf borderId="6" fillId="2" fontId="2" numFmtId="0" xfId="0" applyBorder="1" applyFont="1"/>
    <xf borderId="4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9" fillId="2" fontId="3" numFmtId="9" xfId="0" applyBorder="1" applyFont="1" applyNumberFormat="1"/>
    <xf borderId="4" fillId="2" fontId="3" numFmtId="10" xfId="0" applyBorder="1" applyFont="1" applyNumberFormat="1"/>
    <xf borderId="9" fillId="2" fontId="3" numFmtId="164" xfId="0" applyBorder="1" applyFont="1" applyNumberFormat="1"/>
    <xf borderId="4" fillId="2" fontId="2" numFmtId="9" xfId="0" applyBorder="1" applyFont="1" applyNumberFormat="1"/>
    <xf borderId="10" fillId="2" fontId="2" numFmtId="0" xfId="0" applyBorder="1" applyFont="1"/>
    <xf borderId="11" fillId="2" fontId="3" numFmtId="10" xfId="0" applyBorder="1" applyFont="1" applyNumberFormat="1"/>
    <xf borderId="9" fillId="2" fontId="2" numFmtId="0" xfId="0" applyBorder="1" applyFont="1"/>
    <xf borderId="4" fillId="2" fontId="3" numFmtId="9" xfId="0" applyBorder="1" applyFont="1" applyNumberFormat="1"/>
    <xf borderId="6" fillId="2" fontId="3" numFmtId="164" xfId="0" applyBorder="1" applyFont="1" applyNumberFormat="1"/>
    <xf borderId="9" fillId="2" fontId="3" numFmtId="0" xfId="0" applyBorder="1" applyFont="1"/>
    <xf borderId="4" fillId="3" fontId="2" numFmtId="0" xfId="0" applyAlignment="1" applyBorder="1" applyFont="1">
      <alignment readingOrder="0"/>
    </xf>
    <xf borderId="9" fillId="2" fontId="3" numFmtId="10" xfId="0" applyBorder="1" applyFont="1" applyNumberFormat="1"/>
    <xf borderId="10" fillId="2" fontId="2" numFmtId="0" xfId="0" applyAlignment="1" applyBorder="1" applyFont="1">
      <alignment shrinkToFit="0" wrapText="1"/>
    </xf>
    <xf borderId="11" fillId="2" fontId="3" numFmtId="9" xfId="0" applyBorder="1" applyFont="1" applyNumberFormat="1"/>
    <xf borderId="12" fillId="2" fontId="2" numFmtId="0" xfId="0" applyAlignment="1" applyBorder="1" applyFont="1">
      <alignment shrinkToFit="0" wrapText="1"/>
    </xf>
    <xf borderId="13" fillId="2" fontId="2" numFmtId="0" xfId="0" applyAlignment="1" applyBorder="1" applyFont="1">
      <alignment shrinkToFit="0" wrapText="1"/>
    </xf>
    <xf borderId="14" fillId="2" fontId="2" numFmtId="9" xfId="0" applyBorder="1" applyFont="1" applyNumberFormat="1"/>
    <xf borderId="14" fillId="2" fontId="2" numFmtId="0" xfId="0" applyBorder="1" applyFont="1"/>
    <xf borderId="15" fillId="2" fontId="2" numFmtId="0" xfId="0" applyBorder="1" applyFont="1"/>
    <xf borderId="5" fillId="3" fontId="1" numFmtId="0" xfId="0" applyBorder="1" applyFont="1"/>
    <xf borderId="16" fillId="3" fontId="1" numFmtId="0" xfId="0" applyBorder="1" applyFont="1"/>
    <xf borderId="6" fillId="3" fontId="1" numFmtId="0" xfId="0" applyBorder="1" applyFont="1"/>
    <xf borderId="17" fillId="3" fontId="1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4" fillId="3" fontId="1" numFmtId="0" xfId="0" applyAlignment="1" applyBorder="1" applyFont="1">
      <alignment horizontal="center"/>
    </xf>
    <xf borderId="10" fillId="3" fontId="1" numFmtId="164" xfId="0" applyBorder="1" applyFont="1" applyNumberFormat="1"/>
    <xf borderId="20" fillId="3" fontId="1" numFmtId="164" xfId="0" applyBorder="1" applyFont="1" applyNumberFormat="1"/>
    <xf borderId="11" fillId="3" fontId="1" numFmtId="164" xfId="0" applyBorder="1" applyFont="1" applyNumberFormat="1"/>
    <xf borderId="21" fillId="3" fontId="2" numFmtId="0" xfId="0" applyAlignment="1" applyBorder="1" applyFont="1">
      <alignment shrinkToFit="0" wrapText="1"/>
    </xf>
    <xf borderId="22" fillId="3" fontId="2" numFmtId="0" xfId="0" applyAlignment="1" applyBorder="1" applyFont="1">
      <alignment shrinkToFit="0" wrapText="1"/>
    </xf>
    <xf borderId="23" fillId="3" fontId="2" numFmtId="0" xfId="0" applyAlignment="1" applyBorder="1" applyFont="1">
      <alignment shrinkToFit="0" wrapText="1"/>
    </xf>
    <xf borderId="24" fillId="3" fontId="2" numFmtId="0" xfId="0" applyAlignment="1" applyBorder="1" applyFont="1">
      <alignment shrinkToFit="0" wrapText="1"/>
    </xf>
    <xf borderId="21" fillId="3" fontId="1" numFmtId="0" xfId="0" applyAlignment="1" applyBorder="1" applyFont="1">
      <alignment shrinkToFit="0" wrapText="1"/>
    </xf>
    <xf borderId="10" fillId="3" fontId="2" numFmtId="0" xfId="0" applyAlignment="1" applyBorder="1" applyFont="1">
      <alignment shrinkToFit="0" wrapText="1"/>
    </xf>
    <xf borderId="20" fillId="3" fontId="1" numFmtId="0" xfId="0" applyAlignment="1" applyBorder="1" applyFont="1">
      <alignment shrinkToFit="0" wrapText="1"/>
    </xf>
    <xf borderId="20" fillId="3" fontId="2" numFmtId="0" xfId="0" applyAlignment="1" applyBorder="1" applyFont="1">
      <alignment shrinkToFit="0" wrapText="1"/>
    </xf>
    <xf borderId="11" fillId="3" fontId="2" numFmtId="0" xfId="0" applyAlignment="1" applyBorder="1" applyFont="1">
      <alignment horizontal="center" shrinkToFit="0" wrapText="1"/>
    </xf>
    <xf borderId="24" fillId="3" fontId="2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shrinkToFit="0" wrapText="1"/>
    </xf>
    <xf borderId="21" fillId="3" fontId="2" numFmtId="165" xfId="0" applyAlignment="1" applyBorder="1" applyFont="1" applyNumberFormat="1">
      <alignment shrinkToFit="0" wrapText="1"/>
    </xf>
    <xf borderId="22" fillId="3" fontId="2" numFmtId="0" xfId="0" applyBorder="1" applyFont="1"/>
    <xf borderId="5" fillId="3" fontId="2" numFmtId="0" xfId="0" applyAlignment="1" applyBorder="1" applyFont="1">
      <alignment shrinkToFit="0" wrapText="1"/>
    </xf>
    <xf borderId="16" fillId="3" fontId="2" numFmtId="0" xfId="0" applyAlignment="1" applyBorder="1" applyFont="1">
      <alignment shrinkToFit="0" wrapText="1"/>
    </xf>
    <xf borderId="6" fillId="3" fontId="2" numFmtId="0" xfId="0" applyAlignment="1" applyBorder="1" applyFont="1">
      <alignment shrinkToFit="0" wrapText="1"/>
    </xf>
    <xf borderId="25" fillId="3" fontId="5" numFmtId="0" xfId="0" applyAlignment="1" applyBorder="1" applyFont="1">
      <alignment horizontal="center"/>
    </xf>
    <xf borderId="8" fillId="3" fontId="2" numFmtId="14" xfId="0" applyBorder="1" applyFont="1" applyNumberFormat="1"/>
    <xf borderId="9" fillId="3" fontId="2" numFmtId="0" xfId="0" applyBorder="1" applyFont="1"/>
    <xf borderId="4" fillId="3" fontId="2" numFmtId="166" xfId="0" applyBorder="1" applyFont="1" applyNumberFormat="1"/>
    <xf borderId="4" fillId="3" fontId="2" numFmtId="164" xfId="0" applyBorder="1" applyFont="1" applyNumberFormat="1"/>
    <xf borderId="25" fillId="3" fontId="2" numFmtId="164" xfId="0" applyBorder="1" applyFont="1" applyNumberFormat="1"/>
    <xf borderId="25" fillId="3" fontId="2" numFmtId="166" xfId="0" applyBorder="1" applyFont="1" applyNumberFormat="1"/>
    <xf borderId="4" fillId="3" fontId="2" numFmtId="167" xfId="0" applyBorder="1" applyFont="1" applyNumberFormat="1"/>
    <xf borderId="25" fillId="3" fontId="1" numFmtId="164" xfId="0" applyBorder="1" applyFont="1" applyNumberFormat="1"/>
    <xf borderId="9" fillId="3" fontId="2" numFmtId="164" xfId="0" applyBorder="1" applyFont="1" applyNumberFormat="1"/>
    <xf borderId="8" fillId="3" fontId="2" numFmtId="164" xfId="0" applyBorder="1" applyFont="1" applyNumberFormat="1"/>
    <xf borderId="4" fillId="3" fontId="1" numFmtId="164" xfId="0" applyBorder="1" applyFont="1" applyNumberFormat="1"/>
    <xf borderId="9" fillId="3" fontId="2" numFmtId="9" xfId="0" applyBorder="1" applyFont="1" applyNumberFormat="1"/>
    <xf borderId="4" fillId="3" fontId="2" numFmtId="9" xfId="0" applyBorder="1" applyFont="1" applyNumberFormat="1"/>
    <xf borderId="8" fillId="3" fontId="2" numFmtId="0" xfId="0" applyBorder="1" applyFont="1"/>
    <xf borderId="8" fillId="3" fontId="2" numFmtId="0" xfId="0" applyAlignment="1" applyBorder="1" applyFont="1">
      <alignment readingOrder="0"/>
    </xf>
    <xf borderId="9" fillId="3" fontId="2" numFmtId="0" xfId="0" applyAlignment="1" applyBorder="1" applyFont="1">
      <alignment readingOrder="0"/>
    </xf>
    <xf borderId="25" fillId="3" fontId="2" numFmtId="165" xfId="0" applyBorder="1" applyFont="1" applyNumberFormat="1"/>
    <xf borderId="8" fillId="3" fontId="2" numFmtId="10" xfId="0" applyBorder="1" applyFont="1" applyNumberFormat="1"/>
    <xf borderId="8" fillId="3" fontId="2" numFmtId="9" xfId="0" applyAlignment="1" applyBorder="1" applyFont="1" applyNumberFormat="1">
      <alignment readingOrder="0"/>
    </xf>
    <xf borderId="9" fillId="3" fontId="2" numFmtId="168" xfId="0" applyAlignment="1" applyBorder="1" applyFont="1" applyNumberFormat="1">
      <alignment readingOrder="0"/>
    </xf>
    <xf borderId="8" fillId="3" fontId="5" numFmtId="0" xfId="0" applyAlignment="1" applyBorder="1" applyFont="1">
      <alignment horizontal="center"/>
    </xf>
    <xf borderId="4" fillId="3" fontId="5" numFmtId="14" xfId="0" applyBorder="1" applyFont="1" applyNumberFormat="1"/>
    <xf borderId="8" fillId="3" fontId="6" numFmtId="0" xfId="0" applyAlignment="1" applyBorder="1" applyFont="1">
      <alignment horizontal="center"/>
    </xf>
    <xf borderId="4" fillId="3" fontId="6" numFmtId="14" xfId="0" applyBorder="1" applyFont="1" applyNumberFormat="1"/>
    <xf borderId="4" fillId="3" fontId="1" numFmtId="0" xfId="0" applyBorder="1" applyFont="1"/>
    <xf borderId="4" fillId="3" fontId="5" numFmtId="0" xfId="0" applyAlignment="1" applyBorder="1" applyFont="1">
      <alignment horizontal="center"/>
    </xf>
    <xf borderId="22" fillId="2" fontId="1" numFmtId="0" xfId="0" applyBorder="1" applyFont="1"/>
    <xf borderId="23" fillId="2" fontId="1" numFmtId="0" xfId="0" applyBorder="1" applyFont="1"/>
    <xf borderId="9" fillId="2" fontId="2" numFmtId="10" xfId="0" applyBorder="1" applyFont="1" applyNumberFormat="1"/>
    <xf borderId="11" fillId="2" fontId="2" numFmtId="10" xfId="0" applyBorder="1" applyFont="1" applyNumberFormat="1"/>
    <xf borderId="1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7.0" topLeftCell="B18" activePane="bottomRight" state="frozen"/>
      <selection activeCell="B1" sqref="B1" pane="topRight"/>
      <selection activeCell="A18" sqref="A18" pane="bottomLeft"/>
      <selection activeCell="B18" sqref="B18" pane="bottomRight"/>
    </sheetView>
  </sheetViews>
  <sheetFormatPr customHeight="1" defaultColWidth="14.43" defaultRowHeight="15.0" outlineLevelCol="1"/>
  <cols>
    <col customWidth="1" min="1" max="1" width="33.14"/>
    <col customWidth="1" min="2" max="2" width="20.14"/>
    <col customWidth="1" min="3" max="3" width="9.14"/>
    <col customWidth="1" min="4" max="4" width="13.57"/>
    <col customWidth="1" min="5" max="5" width="9.0"/>
    <col customWidth="1" min="6" max="6" width="8.0"/>
    <col customWidth="1" min="7" max="7" width="9.0"/>
    <col customWidth="1" min="8" max="8" width="13.57"/>
    <col customWidth="1" min="9" max="9" width="11.86"/>
    <col customWidth="1" min="10" max="11" width="11.86" outlineLevel="1"/>
    <col customWidth="1" min="12" max="13" width="11.86"/>
    <col customWidth="1" min="14" max="15" width="11.86" outlineLevel="1"/>
    <col customWidth="1" min="16" max="16" width="9.14"/>
    <col customWidth="1" min="17" max="17" width="11.29"/>
    <col customWidth="1" min="18" max="20" width="11.29" outlineLevel="1"/>
    <col customWidth="1" min="21" max="21" width="11.29"/>
    <col customWidth="1" min="22" max="23" width="14.29"/>
    <col customWidth="1" min="24" max="24" width="13.57"/>
    <col customWidth="1" min="25" max="25" width="11.43"/>
    <col customWidth="1" min="26" max="26" width="11.71"/>
    <col customWidth="1" min="27" max="28" width="16.29"/>
    <col customWidth="1" min="29" max="29" width="14.14"/>
    <col customWidth="1" min="30" max="30" width="10.86"/>
    <col customWidth="1" min="31" max="31" width="12.29"/>
    <col customWidth="1" min="32" max="33" width="11.86"/>
    <col customWidth="1" min="34" max="34" width="17.29"/>
    <col customWidth="1" min="35" max="35" width="2.86"/>
    <col customWidth="1" min="36" max="36" width="8.43"/>
    <col customWidth="1" min="37" max="37" width="7.71"/>
    <col customWidth="1" min="38" max="38" width="11.86"/>
    <col customWidth="1" min="39" max="39" width="18.57"/>
    <col customWidth="1" min="40" max="40" width="6.71"/>
    <col customWidth="1" min="41" max="41" width="2.43"/>
    <col customWidth="1" min="42" max="43" width="7.14"/>
    <col customWidth="1" min="44" max="44" width="10.86"/>
    <col customWidth="1" min="45" max="45" width="8.0"/>
    <col customWidth="1" min="46" max="46" width="3.14"/>
    <col customWidth="1" min="47" max="47" width="6.14"/>
    <col customWidth="1" min="48" max="50" width="19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>
      <c r="A3" s="9" t="s">
        <v>3</v>
      </c>
      <c r="B3" s="10">
        <v>0.06</v>
      </c>
      <c r="C3" s="7"/>
      <c r="D3" s="7" t="s">
        <v>4</v>
      </c>
      <c r="E3" s="11">
        <v>0.014</v>
      </c>
      <c r="F3" s="7"/>
      <c r="G3" s="7" t="s">
        <v>5</v>
      </c>
      <c r="H3" s="7" t="s">
        <v>6</v>
      </c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>
      <c r="A4" s="9" t="s">
        <v>7</v>
      </c>
      <c r="B4" s="12">
        <v>10.0</v>
      </c>
      <c r="C4" s="7"/>
      <c r="D4" s="7" t="s">
        <v>8</v>
      </c>
      <c r="E4" s="11">
        <v>0.0015</v>
      </c>
      <c r="F4" s="7"/>
      <c r="G4" s="7">
        <v>59.5</v>
      </c>
      <c r="H4" s="13">
        <v>0.04</v>
      </c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>
      <c r="A5" s="14" t="s">
        <v>9</v>
      </c>
      <c r="B5" s="15">
        <v>0.0085</v>
      </c>
      <c r="C5" s="7"/>
      <c r="D5" s="7"/>
      <c r="E5" s="7"/>
      <c r="F5" s="7"/>
      <c r="G5" s="7">
        <v>65.0</v>
      </c>
      <c r="H5" s="13">
        <v>0.05</v>
      </c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>
      <c r="A6" s="9"/>
      <c r="B6" s="16"/>
      <c r="C6" s="7"/>
      <c r="D6" s="7" t="s">
        <v>10</v>
      </c>
      <c r="E6" s="17">
        <v>0.03</v>
      </c>
      <c r="F6" s="7"/>
      <c r="G6" s="7">
        <v>76.0</v>
      </c>
      <c r="H6" s="13">
        <v>0.06</v>
      </c>
      <c r="I6" s="7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>
      <c r="A7" s="5" t="s">
        <v>11</v>
      </c>
      <c r="B7" s="18">
        <v>100000.0</v>
      </c>
      <c r="C7" s="7"/>
      <c r="D7" s="7" t="s">
        <v>12</v>
      </c>
      <c r="E7" s="17">
        <v>0.16</v>
      </c>
      <c r="F7" s="7"/>
      <c r="G7" s="7">
        <v>80.0</v>
      </c>
      <c r="H7" s="13">
        <v>0.07</v>
      </c>
      <c r="I7" s="7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>
      <c r="A8" s="9" t="s">
        <v>13</v>
      </c>
      <c r="B8" s="19">
        <v>70.0</v>
      </c>
      <c r="C8" s="7"/>
      <c r="D8" s="7"/>
      <c r="E8" s="17"/>
      <c r="F8" s="7"/>
      <c r="G8" s="7"/>
      <c r="H8" s="13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>
      <c r="A9" s="9" t="s">
        <v>14</v>
      </c>
      <c r="B9" s="19">
        <v>80.0</v>
      </c>
      <c r="C9" s="7"/>
      <c r="D9" s="7"/>
      <c r="E9" s="17"/>
      <c r="F9" s="7"/>
      <c r="G9" s="7"/>
      <c r="H9" s="13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>
      <c r="A10" s="9" t="s">
        <v>15</v>
      </c>
      <c r="B10" s="19">
        <v>100.0</v>
      </c>
      <c r="C10" s="7"/>
      <c r="D10" s="7"/>
      <c r="E10" s="7"/>
      <c r="F10" s="7"/>
      <c r="G10" s="7"/>
      <c r="H10" s="7"/>
      <c r="I10" s="7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20" t="s">
        <v>16</v>
      </c>
      <c r="AW10" s="4"/>
      <c r="AX10" s="4"/>
    </row>
    <row r="11">
      <c r="A11" s="9" t="s">
        <v>17</v>
      </c>
      <c r="B11" s="21">
        <v>0.005</v>
      </c>
      <c r="C11" s="7"/>
      <c r="D11" s="7"/>
      <c r="E11" s="7"/>
      <c r="F11" s="7"/>
      <c r="G11" s="7"/>
      <c r="H11" s="7"/>
      <c r="I11" s="7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>
      <c r="A12" s="9" t="s">
        <v>18</v>
      </c>
      <c r="B12" s="10">
        <v>0.03</v>
      </c>
      <c r="C12" s="7"/>
      <c r="D12" s="7"/>
      <c r="E12" s="7"/>
      <c r="F12" s="7"/>
      <c r="G12" s="7"/>
      <c r="H12" s="7"/>
      <c r="I12" s="7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20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>
      <c r="A13" s="22" t="s">
        <v>19</v>
      </c>
      <c r="B13" s="23">
        <v>0.2</v>
      </c>
      <c r="C13" s="7"/>
      <c r="D13" s="7"/>
      <c r="E13" s="7"/>
      <c r="F13" s="7"/>
      <c r="G13" s="7"/>
      <c r="H13" s="7"/>
      <c r="I13" s="7"/>
      <c r="J13" s="8"/>
      <c r="K13" s="4"/>
      <c r="L13" s="4"/>
      <c r="M13" s="2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20">
        <v>2.0</v>
      </c>
      <c r="AE13" s="20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>
      <c r="A14" s="24"/>
      <c r="B14" s="13"/>
      <c r="C14" s="7"/>
      <c r="D14" s="7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20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>
      <c r="A15" s="25"/>
      <c r="B15" s="26"/>
      <c r="C15" s="27"/>
      <c r="D15" s="27"/>
      <c r="E15" s="27"/>
      <c r="F15" s="27"/>
      <c r="G15" s="27"/>
      <c r="H15" s="27"/>
      <c r="I15" s="27"/>
      <c r="J15" s="2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29" t="s">
        <v>20</v>
      </c>
      <c r="AW15" s="30" t="s">
        <v>21</v>
      </c>
      <c r="AX15" s="31" t="s">
        <v>22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32" t="s">
        <v>23</v>
      </c>
      <c r="AB16" s="33"/>
      <c r="AC16" s="32" t="s">
        <v>24</v>
      </c>
      <c r="AD16" s="34"/>
      <c r="AE16" s="34"/>
      <c r="AF16" s="34"/>
      <c r="AG16" s="34"/>
      <c r="AH16" s="33"/>
      <c r="AI16" s="35"/>
      <c r="AJ16" s="35"/>
      <c r="AK16" s="4"/>
      <c r="AL16" s="4"/>
      <c r="AM16" s="4"/>
      <c r="AN16" s="4"/>
      <c r="AO16" s="4"/>
      <c r="AP16" s="32" t="s">
        <v>25</v>
      </c>
      <c r="AQ16" s="33"/>
      <c r="AR16" s="4"/>
      <c r="AS16" s="4"/>
      <c r="AT16" s="4"/>
      <c r="AU16" s="4"/>
      <c r="AV16" s="36">
        <f t="shared" ref="AV16:AX16" si="1">SUMPRODUCT(AV18:AV58,$AS18:$AS58)</f>
        <v>1842.589008</v>
      </c>
      <c r="AW16" s="37">
        <f t="shared" si="1"/>
        <v>32659.12352</v>
      </c>
      <c r="AX16" s="38">
        <f t="shared" si="1"/>
        <v>10296.38649</v>
      </c>
    </row>
    <row r="17">
      <c r="A17" s="39" t="s">
        <v>26</v>
      </c>
      <c r="B17" s="40" t="s">
        <v>27</v>
      </c>
      <c r="C17" s="41" t="s">
        <v>28</v>
      </c>
      <c r="D17" s="42" t="s">
        <v>29</v>
      </c>
      <c r="E17" s="42" t="s">
        <v>30</v>
      </c>
      <c r="F17" s="42" t="s">
        <v>31</v>
      </c>
      <c r="G17" s="42" t="s">
        <v>32</v>
      </c>
      <c r="H17" s="39" t="s">
        <v>33</v>
      </c>
      <c r="I17" s="42" t="s">
        <v>34</v>
      </c>
      <c r="J17" s="42" t="s">
        <v>35</v>
      </c>
      <c r="K17" s="42" t="s">
        <v>36</v>
      </c>
      <c r="L17" s="39" t="s">
        <v>37</v>
      </c>
      <c r="M17" s="42" t="s">
        <v>38</v>
      </c>
      <c r="N17" s="42" t="s">
        <v>39</v>
      </c>
      <c r="O17" s="42" t="s">
        <v>40</v>
      </c>
      <c r="P17" s="39" t="s">
        <v>9</v>
      </c>
      <c r="Q17" s="42" t="s">
        <v>41</v>
      </c>
      <c r="R17" s="42" t="s">
        <v>42</v>
      </c>
      <c r="S17" s="42"/>
      <c r="T17" s="42" t="s">
        <v>43</v>
      </c>
      <c r="U17" s="39" t="s">
        <v>44</v>
      </c>
      <c r="V17" s="43" t="s">
        <v>45</v>
      </c>
      <c r="W17" s="42" t="s">
        <v>46</v>
      </c>
      <c r="X17" s="42" t="s">
        <v>47</v>
      </c>
      <c r="Y17" s="42" t="s">
        <v>48</v>
      </c>
      <c r="Z17" s="41" t="s">
        <v>49</v>
      </c>
      <c r="AA17" s="39" t="s">
        <v>50</v>
      </c>
      <c r="AB17" s="39" t="s">
        <v>51</v>
      </c>
      <c r="AC17" s="44" t="s">
        <v>52</v>
      </c>
      <c r="AD17" s="45" t="s">
        <v>53</v>
      </c>
      <c r="AE17" s="45" t="s">
        <v>37</v>
      </c>
      <c r="AF17" s="46" t="s">
        <v>54</v>
      </c>
      <c r="AG17" s="46" t="s">
        <v>6</v>
      </c>
      <c r="AH17" s="47" t="s">
        <v>55</v>
      </c>
      <c r="AI17" s="47"/>
      <c r="AJ17" s="48" t="s">
        <v>56</v>
      </c>
      <c r="AK17" s="40" t="s">
        <v>57</v>
      </c>
      <c r="AL17" s="42" t="s">
        <v>58</v>
      </c>
      <c r="AM17" s="42" t="s">
        <v>59</v>
      </c>
      <c r="AN17" s="41" t="s">
        <v>60</v>
      </c>
      <c r="AO17" s="49"/>
      <c r="AP17" s="40" t="s">
        <v>61</v>
      </c>
      <c r="AQ17" s="41" t="s">
        <v>62</v>
      </c>
      <c r="AR17" s="41" t="s">
        <v>63</v>
      </c>
      <c r="AS17" s="50" t="s">
        <v>64</v>
      </c>
      <c r="AT17" s="49"/>
      <c r="AU17" s="51" t="s">
        <v>65</v>
      </c>
      <c r="AV17" s="52" t="s">
        <v>66</v>
      </c>
      <c r="AW17" s="53" t="s">
        <v>67</v>
      </c>
      <c r="AX17" s="54" t="s">
        <v>68</v>
      </c>
    </row>
    <row r="18">
      <c r="A18" s="55">
        <v>0.0</v>
      </c>
      <c r="B18" s="56">
        <v>42583.0</v>
      </c>
      <c r="C18" s="57">
        <v>60.0</v>
      </c>
      <c r="D18" s="58">
        <v>0.0</v>
      </c>
      <c r="E18" s="59">
        <f t="shared" ref="E18:E58" si="4">F18+G18</f>
        <v>80000</v>
      </c>
      <c r="F18" s="59">
        <f>Initial.Prem*0.16</f>
        <v>16000</v>
      </c>
      <c r="G18" s="59">
        <f>Initial.Prem*0.64</f>
        <v>64000</v>
      </c>
      <c r="H18" s="60">
        <v>0.0</v>
      </c>
      <c r="I18" s="59">
        <f>E18+D18-H18</f>
        <v>80000</v>
      </c>
      <c r="J18" s="59">
        <f t="shared" ref="J18:K18" si="2">IF($I18=0,0,F18*($I18/$E18))</f>
        <v>16000</v>
      </c>
      <c r="K18" s="59">
        <f t="shared" si="2"/>
        <v>64000</v>
      </c>
      <c r="L18" s="60">
        <f t="shared" ref="L18:L58" si="7">AE18</f>
        <v>0</v>
      </c>
      <c r="M18" s="59">
        <f>I18</f>
        <v>80000</v>
      </c>
      <c r="N18" s="59">
        <f t="shared" ref="N18:O18" si="3">IF($M18=0,0,J18*($M18/$I18))</f>
        <v>16000</v>
      </c>
      <c r="O18" s="59">
        <f t="shared" si="3"/>
        <v>64000</v>
      </c>
      <c r="P18" s="61">
        <v>0.0</v>
      </c>
      <c r="Q18" s="59">
        <f t="shared" ref="Q18:Q58" si="9">M18-P18</f>
        <v>80000</v>
      </c>
      <c r="R18" s="59">
        <f t="shared" ref="R18:R58" si="10">IF($Q18=0,0,N18*($Q18/$M18))</f>
        <v>16000</v>
      </c>
      <c r="S18" s="62">
        <f t="shared" ref="S18:S31" si="11">R18/Q18</f>
        <v>0.2</v>
      </c>
      <c r="T18" s="59">
        <f t="shared" ref="T18:T58" si="12">IF($Q18=0,0,O18*($Q18/$M18))</f>
        <v>64000</v>
      </c>
      <c r="U18" s="60">
        <v>0.0</v>
      </c>
      <c r="V18" s="63">
        <f t="shared" ref="V18:V58" si="13">MAX(Q18-U18,0)</f>
        <v>80000</v>
      </c>
      <c r="W18" s="59">
        <f t="shared" ref="W18:W58" si="14">IF($V18=0,0,R18*($V18/$Q18))</f>
        <v>16000</v>
      </c>
      <c r="X18" s="59">
        <f t="shared" ref="X18:X58" si="15">IF($V18=0,0,T18*($V18/$Q18))</f>
        <v>64000</v>
      </c>
      <c r="Y18" s="59">
        <f>IF(AR18=1,V18*Fund.Reb.Target,W18)</f>
        <v>16000</v>
      </c>
      <c r="Z18" s="64">
        <f t="shared" ref="Z18:Z58" si="16">Q18-Y18</f>
        <v>64000</v>
      </c>
      <c r="AA18" s="59">
        <f>Initial.Prem</f>
        <v>100000</v>
      </c>
      <c r="AB18" s="59">
        <f t="shared" ref="AB18:AB58" si="17">MAX(0,U18-Q18)</f>
        <v>0</v>
      </c>
      <c r="AC18" s="65">
        <f>B7</f>
        <v>100000</v>
      </c>
      <c r="AD18" s="66">
        <f>B7</f>
        <v>100000</v>
      </c>
      <c r="AE18" s="66">
        <v>0.0</v>
      </c>
      <c r="AF18" s="59">
        <f t="shared" ref="AF18:AF58" si="18">SUM(AE$18:AE18)</f>
        <v>0</v>
      </c>
      <c r="AG18" s="59">
        <v>0.0</v>
      </c>
      <c r="AH18" s="67">
        <v>0.0</v>
      </c>
      <c r="AI18" s="67"/>
      <c r="AJ18" s="68"/>
      <c r="AK18" s="69"/>
      <c r="AL18" s="4"/>
      <c r="AM18" s="4"/>
      <c r="AN18" s="57"/>
      <c r="AO18" s="4"/>
      <c r="AP18" s="70">
        <v>0.0</v>
      </c>
      <c r="AQ18" s="71">
        <v>0.0</v>
      </c>
      <c r="AR18" s="64"/>
      <c r="AS18" s="72">
        <f t="shared" ref="AS18:AS58" si="19">(1+$E$6)^-A18</f>
        <v>1</v>
      </c>
      <c r="AT18" s="4"/>
      <c r="AU18" s="73">
        <f>VLOOKUP(C18,DecrermentAssumptions!$A$3:$B$118,2,FALSE)</f>
        <v>0.005</v>
      </c>
      <c r="AV18" s="65">
        <f t="shared" ref="AV18:AV58" si="20">AB18</f>
        <v>0</v>
      </c>
      <c r="AW18" s="58">
        <v>0.0</v>
      </c>
      <c r="AX18" s="64">
        <v>0.0</v>
      </c>
    </row>
    <row r="19">
      <c r="A19" s="55">
        <f t="shared" ref="A19:A58" si="21">A18+1</f>
        <v>1</v>
      </c>
      <c r="B19" s="56">
        <f t="shared" ref="B19:B58" si="22">DATE(YEAR(B18)+1,MONTH(B18),DAY(B18))</f>
        <v>42948</v>
      </c>
      <c r="C19" s="57">
        <f t="shared" ref="C19:C58" si="23">C18+1</f>
        <v>61</v>
      </c>
      <c r="D19" s="58">
        <v>0.0</v>
      </c>
      <c r="E19" s="59">
        <f t="shared" si="4"/>
        <v>79187.75584</v>
      </c>
      <c r="F19" s="59">
        <f t="shared" ref="F19:G19" si="5">Y18*(1+AP19)</f>
        <v>16480</v>
      </c>
      <c r="G19" s="59">
        <f t="shared" si="5"/>
        <v>62707.75584</v>
      </c>
      <c r="H19" s="60">
        <f>V18*(Rate.MandE+Rate.FundFee)</f>
        <v>1240</v>
      </c>
      <c r="I19" s="59">
        <f t="shared" ref="I19:I58" si="25">MAX(0,E19+D19-H19)</f>
        <v>77947.75584</v>
      </c>
      <c r="J19" s="59">
        <f t="shared" ref="J19:K19" si="6">IF($I19=0,0,F19*($I19/$E19))</f>
        <v>16221.9399</v>
      </c>
      <c r="K19" s="59">
        <f t="shared" si="6"/>
        <v>61725.81593</v>
      </c>
      <c r="L19" s="60">
        <f t="shared" si="7"/>
        <v>0</v>
      </c>
      <c r="M19" s="59">
        <f t="shared" ref="M19:M58" si="27">MAX(0,I19-L19)</f>
        <v>77947.75584</v>
      </c>
      <c r="N19" s="59">
        <f t="shared" ref="N19:O19" si="8">IF($M19=0,0,J19*($M19/$I19))</f>
        <v>16221.9399</v>
      </c>
      <c r="O19" s="59">
        <f t="shared" si="8"/>
        <v>61725.81593</v>
      </c>
      <c r="P19" s="60">
        <f>Rate.RiderCharge*M19</f>
        <v>662.5559246</v>
      </c>
      <c r="Q19" s="59">
        <f t="shared" si="9"/>
        <v>77285.19991</v>
      </c>
      <c r="R19" s="59">
        <f t="shared" si="10"/>
        <v>16084.05341</v>
      </c>
      <c r="S19" s="62">
        <f t="shared" si="11"/>
        <v>0.2081129819</v>
      </c>
      <c r="T19" s="59">
        <f t="shared" si="12"/>
        <v>61201.1465</v>
      </c>
      <c r="U19" s="60">
        <f t="shared" ref="U19:U58" si="29">IF(SUM(AK19:AN19)=0,0,MAX(AC18,AA18)*AU19)</f>
        <v>500</v>
      </c>
      <c r="V19" s="63">
        <f t="shared" si="13"/>
        <v>76785.19991</v>
      </c>
      <c r="W19" s="59">
        <f t="shared" si="14"/>
        <v>15979.99692</v>
      </c>
      <c r="X19" s="59">
        <f t="shared" si="15"/>
        <v>60805.20299</v>
      </c>
      <c r="Y19" s="59">
        <f>IF(AR19=1,V19*Fund.Reb.Target,W19)</f>
        <v>15979.99692</v>
      </c>
      <c r="Z19" s="64">
        <f t="shared" si="16"/>
        <v>61305.20299</v>
      </c>
      <c r="AA19" s="59">
        <f t="shared" ref="AA19:AA58" si="30">AA18*(1-AU19)</f>
        <v>99500</v>
      </c>
      <c r="AB19" s="59">
        <f t="shared" si="17"/>
        <v>0</v>
      </c>
      <c r="AC19" s="65">
        <f t="shared" ref="AC19:AC58" si="31">MAX(0,AC18*(1-AU19)+D19-H19-L18-P19)</f>
        <v>97597.44408</v>
      </c>
      <c r="AD19" s="66">
        <f>MAX(IF(AK19=1,V19,0),AD18*(1-AU19)+D19,IF(AJ19=1,AD18*(1-AU19)*(1+Rate.StepUp)+D19-H19-P19,0))</f>
        <v>103567.4441</v>
      </c>
      <c r="AE19" s="66">
        <f>IF(AL19=1,Rate.WD*AD19,IF(AM19=1,AG19,0))</f>
        <v>0</v>
      </c>
      <c r="AF19" s="59">
        <f t="shared" si="18"/>
        <v>0</v>
      </c>
      <c r="AG19" s="59">
        <f t="shared" ref="AG19:AG58" si="32">AH19*AD19</f>
        <v>0</v>
      </c>
      <c r="AH19" s="67">
        <f>IF(AK19=1,0,IF(C19&gt;MAW.Age4,MAW.Rate4,IF(C19&gt;MAW.Age3,MAW.Rate3,IF(C19&gt;MAW.Age2,MAW.Rate2,IF(C19&gt;MAW.Age1,MAW.Rate1,0)))))</f>
        <v>0</v>
      </c>
      <c r="AI19" s="67"/>
      <c r="AJ19" s="59">
        <f>IF(AND(A19&lt;=StepUp.Yr,AK19=1),1,0)</f>
        <v>1</v>
      </c>
      <c r="AK19" s="69">
        <f>IF(AND(C19&lt;=Age.FirstWD,C19&lt;=Age.AnnuityComm,C19&lt;Age.Death),1,0)</f>
        <v>1</v>
      </c>
      <c r="AL19" s="4">
        <f>IF(AND(OR(C19&gt;Age.FirstWD,C19&gt;Age.AnnuityComm),V18&gt;0,C19&lt;Age.Death),1,0)</f>
        <v>0</v>
      </c>
      <c r="AM19" s="4">
        <v>0.0</v>
      </c>
      <c r="AN19" s="57">
        <f>IF(C19=Age.Death,1,0)</f>
        <v>0</v>
      </c>
      <c r="AO19" s="4"/>
      <c r="AP19" s="74">
        <v>0.03</v>
      </c>
      <c r="AQ19" s="75">
        <v>-0.0201913150660396</v>
      </c>
      <c r="AR19" s="64">
        <f t="shared" ref="AR19:AR58" si="33">AL19+AM19</f>
        <v>0</v>
      </c>
      <c r="AS19" s="72">
        <f t="shared" si="19"/>
        <v>0.9708737864</v>
      </c>
      <c r="AT19" s="4"/>
      <c r="AU19" s="73">
        <f>VLOOKUP(C19,DecrermentAssumptions!$A$3:$B$118,2,FALSE)</f>
        <v>0.005</v>
      </c>
      <c r="AV19" s="65">
        <f t="shared" si="20"/>
        <v>0</v>
      </c>
      <c r="AW19" s="59">
        <f t="shared" ref="AW19:AW58" si="34">MAX(AE19-V18,0)</f>
        <v>0</v>
      </c>
      <c r="AX19" s="64">
        <f t="shared" ref="AX19:AX58" si="35">P19</f>
        <v>662.5559246</v>
      </c>
    </row>
    <row r="20">
      <c r="A20" s="55">
        <f t="shared" si="21"/>
        <v>2</v>
      </c>
      <c r="B20" s="56">
        <f t="shared" si="22"/>
        <v>43313</v>
      </c>
      <c r="C20" s="57">
        <f t="shared" si="23"/>
        <v>62</v>
      </c>
      <c r="D20" s="58">
        <v>0.0</v>
      </c>
      <c r="E20" s="59">
        <f t="shared" si="4"/>
        <v>79267.43644</v>
      </c>
      <c r="F20" s="59">
        <f t="shared" ref="F20:G20" si="24">Y19*(1+AP20)</f>
        <v>16459.39683</v>
      </c>
      <c r="G20" s="59">
        <f t="shared" si="24"/>
        <v>62808.03961</v>
      </c>
      <c r="H20" s="60">
        <f>V19*(Rate.MandE+Rate.FundFee)</f>
        <v>1190.170599</v>
      </c>
      <c r="I20" s="59">
        <f t="shared" si="25"/>
        <v>78077.26584</v>
      </c>
      <c r="J20" s="59">
        <f t="shared" ref="J20:K20" si="26">IF($I20=0,0,F20*($I20/$E20))</f>
        <v>16212.26521</v>
      </c>
      <c r="K20" s="59">
        <f t="shared" si="26"/>
        <v>61865.00063</v>
      </c>
      <c r="L20" s="60">
        <f t="shared" si="7"/>
        <v>0</v>
      </c>
      <c r="M20" s="59">
        <f t="shared" si="27"/>
        <v>78077.26584</v>
      </c>
      <c r="N20" s="59">
        <f t="shared" ref="N20:O20" si="28">IF($M20=0,0,J20*($M20/$I20))</f>
        <v>16212.26521</v>
      </c>
      <c r="O20" s="59">
        <f t="shared" si="28"/>
        <v>61865.00063</v>
      </c>
      <c r="P20" s="60">
        <f>Rate.RiderCharge*M20</f>
        <v>663.6567596</v>
      </c>
      <c r="Q20" s="59">
        <f t="shared" si="9"/>
        <v>77413.60908</v>
      </c>
      <c r="R20" s="59">
        <f t="shared" si="10"/>
        <v>16074.46095</v>
      </c>
      <c r="S20" s="62">
        <f t="shared" si="11"/>
        <v>0.2076438645</v>
      </c>
      <c r="T20" s="59">
        <f t="shared" si="12"/>
        <v>61339.14813</v>
      </c>
      <c r="U20" s="60">
        <f t="shared" si="29"/>
        <v>497.5</v>
      </c>
      <c r="V20" s="63">
        <f t="shared" si="13"/>
        <v>76916.10908</v>
      </c>
      <c r="W20" s="59">
        <f t="shared" si="14"/>
        <v>15971.15813</v>
      </c>
      <c r="X20" s="59">
        <f t="shared" si="15"/>
        <v>60944.95095</v>
      </c>
      <c r="Y20" s="59">
        <f>IF(AR20=1,V20*Fund.Reb.Target,W20)</f>
        <v>15971.15813</v>
      </c>
      <c r="Z20" s="64">
        <f t="shared" si="16"/>
        <v>61442.45095</v>
      </c>
      <c r="AA20" s="59">
        <f t="shared" si="30"/>
        <v>99002.5</v>
      </c>
      <c r="AB20" s="59">
        <f t="shared" si="17"/>
        <v>0</v>
      </c>
      <c r="AC20" s="65">
        <f t="shared" si="31"/>
        <v>95255.6295</v>
      </c>
      <c r="AD20" s="66">
        <f>MAX(IF(AK20=1,V20,0),AD19*(1-AU20)+D20,IF(AJ20=1,AD19*(1-AU20)*(1+Rate.StepUp)+D20-H20-P20,0))</f>
        <v>107378.7559</v>
      </c>
      <c r="AE20" s="66">
        <f>IF(AL20=1,Rate.WD*AD20,IF(AM20=1,AG20,0))</f>
        <v>0</v>
      </c>
      <c r="AF20" s="59">
        <f t="shared" si="18"/>
        <v>0</v>
      </c>
      <c r="AG20" s="59">
        <f t="shared" si="32"/>
        <v>0</v>
      </c>
      <c r="AH20" s="67">
        <f>IF(AK20=1,0,IF(C20&gt;MAW.Age4,MAW.Rate4,IF(C20&gt;MAW.Age3,MAW.Rate3,IF(C20&gt;MAW.Age2,MAW.Rate2,IF(C20&gt;MAW.Age1,MAW.Rate1,0)))))</f>
        <v>0</v>
      </c>
      <c r="AI20" s="67"/>
      <c r="AJ20" s="59">
        <f>IF(AND(A20&lt;=StepUp.Yr,AK20=1),1,0)</f>
        <v>1</v>
      </c>
      <c r="AK20" s="69">
        <f>IF(AND(C20&lt;=Age.FirstWD,C20&lt;=Age.AnnuityComm,C20&lt;Age.Death),1,0)</f>
        <v>1</v>
      </c>
      <c r="AL20" s="4">
        <f>IF(AND(OR(C20&gt;Age.FirstWD,C20&gt;Age.AnnuityComm),V19&gt;0,C20&lt;Age.Death),1,0)</f>
        <v>0</v>
      </c>
      <c r="AM20" s="4">
        <f>IF(C20&gt;=Age.Death,0,IF(AND(AL19=1,V19=0),1,AM19))</f>
        <v>0</v>
      </c>
      <c r="AN20" s="57">
        <f>IF(C20=Age.Death,1,0)</f>
        <v>0</v>
      </c>
      <c r="AO20" s="4"/>
      <c r="AP20" s="74">
        <v>0.03</v>
      </c>
      <c r="AQ20" s="75">
        <v>0.0245140142479447</v>
      </c>
      <c r="AR20" s="64">
        <f t="shared" si="33"/>
        <v>0</v>
      </c>
      <c r="AS20" s="72">
        <f t="shared" si="19"/>
        <v>0.9425959091</v>
      </c>
      <c r="AT20" s="4"/>
      <c r="AU20" s="73">
        <f>VLOOKUP(C20,DecrermentAssumptions!$A$3:$B$118,2,FALSE)</f>
        <v>0.005</v>
      </c>
      <c r="AV20" s="65">
        <f t="shared" si="20"/>
        <v>0</v>
      </c>
      <c r="AW20" s="59">
        <f t="shared" si="34"/>
        <v>0</v>
      </c>
      <c r="AX20" s="64">
        <f t="shared" si="35"/>
        <v>663.6567596</v>
      </c>
    </row>
    <row r="21" ht="15.75" customHeight="1">
      <c r="A21" s="55">
        <f t="shared" si="21"/>
        <v>3</v>
      </c>
      <c r="B21" s="56">
        <f t="shared" si="22"/>
        <v>43678</v>
      </c>
      <c r="C21" s="57">
        <f t="shared" si="23"/>
        <v>63</v>
      </c>
      <c r="D21" s="58">
        <v>0.0</v>
      </c>
      <c r="E21" s="59">
        <f t="shared" si="4"/>
        <v>92472.65052</v>
      </c>
      <c r="F21" s="59">
        <f t="shared" ref="F21:G21" si="36">Y20*(1+AP21)</f>
        <v>16450.29287</v>
      </c>
      <c r="G21" s="59">
        <f t="shared" si="36"/>
        <v>76022.35764</v>
      </c>
      <c r="H21" s="60">
        <f>V20*(Rate.MandE+Rate.FundFee)</f>
        <v>1192.199691</v>
      </c>
      <c r="I21" s="59">
        <f t="shared" si="25"/>
        <v>91280.45083</v>
      </c>
      <c r="J21" s="59">
        <f t="shared" ref="J21:K21" si="37">IF($I21=0,0,F21*($I21/$E21))</f>
        <v>16238.20818</v>
      </c>
      <c r="K21" s="59">
        <f t="shared" si="37"/>
        <v>75042.24265</v>
      </c>
      <c r="L21" s="60">
        <f t="shared" si="7"/>
        <v>0</v>
      </c>
      <c r="M21" s="59">
        <f t="shared" si="27"/>
        <v>91280.45083</v>
      </c>
      <c r="N21" s="59">
        <f t="shared" ref="N21:O21" si="38">IF($M21=0,0,J21*($M21/$I21))</f>
        <v>16238.20818</v>
      </c>
      <c r="O21" s="59">
        <f t="shared" si="38"/>
        <v>75042.24265</v>
      </c>
      <c r="P21" s="60">
        <f>Rate.RiderCharge*M21</f>
        <v>775.883832</v>
      </c>
      <c r="Q21" s="59">
        <f t="shared" si="9"/>
        <v>90504.567</v>
      </c>
      <c r="R21" s="59">
        <f t="shared" si="10"/>
        <v>16100.18341</v>
      </c>
      <c r="S21" s="62">
        <f t="shared" si="11"/>
        <v>0.1778936019</v>
      </c>
      <c r="T21" s="59">
        <f t="shared" si="12"/>
        <v>74404.38359</v>
      </c>
      <c r="U21" s="60">
        <f t="shared" si="29"/>
        <v>495.0125</v>
      </c>
      <c r="V21" s="63">
        <f t="shared" si="13"/>
        <v>90009.5545</v>
      </c>
      <c r="W21" s="59">
        <f t="shared" si="14"/>
        <v>16012.12385</v>
      </c>
      <c r="X21" s="59">
        <f t="shared" si="15"/>
        <v>73997.43064</v>
      </c>
      <c r="Y21" s="59">
        <f>IF(AR21=1,V21*Fund.Reb.Target,W21)</f>
        <v>16012.12385</v>
      </c>
      <c r="Z21" s="64">
        <f t="shared" si="16"/>
        <v>74492.44314</v>
      </c>
      <c r="AA21" s="59">
        <f t="shared" si="30"/>
        <v>98507.4875</v>
      </c>
      <c r="AB21" s="59">
        <f t="shared" si="17"/>
        <v>0</v>
      </c>
      <c r="AC21" s="65">
        <f t="shared" si="31"/>
        <v>92811.26783</v>
      </c>
      <c r="AD21" s="66">
        <f>MAX(IF(AK21=1,V21,0),AD20*(1-AU21)+D21,IF(AJ21=1,AD20*(1-AU21)*(1+Rate.StepUp)+D21-H21-P21,0))</f>
        <v>111284.2903</v>
      </c>
      <c r="AE21" s="66">
        <f>IF(AL21=1,Rate.WD*AD21,IF(AM21=1,AG21,0))</f>
        <v>0</v>
      </c>
      <c r="AF21" s="59">
        <f t="shared" si="18"/>
        <v>0</v>
      </c>
      <c r="AG21" s="59">
        <f t="shared" si="32"/>
        <v>0</v>
      </c>
      <c r="AH21" s="67">
        <f>IF(AK21=1,0,IF(C21&gt;MAW.Age4,MAW.Rate4,IF(C21&gt;MAW.Age3,MAW.Rate3,IF(C21&gt;MAW.Age2,MAW.Rate2,IF(C21&gt;MAW.Age1,MAW.Rate1,0)))))</f>
        <v>0</v>
      </c>
      <c r="AI21" s="67"/>
      <c r="AJ21" s="59">
        <f>IF(AND(A21&lt;=StepUp.Yr,AK21=1),1,0)</f>
        <v>1</v>
      </c>
      <c r="AK21" s="69">
        <f>IF(AND(C21&lt;=Age.FirstWD,C21&lt;=Age.AnnuityComm,C21&lt;Age.Death),1,0)</f>
        <v>1</v>
      </c>
      <c r="AL21" s="4">
        <f>IF(AND(OR(C21&gt;Age.FirstWD,C21&gt;Age.AnnuityComm),V20&gt;0,C21&lt;Age.Death),1,0)</f>
        <v>0</v>
      </c>
      <c r="AM21" s="4">
        <f>IF(C21&gt;=Age.Death,0,IF(AND(AL20=1,V20=0),1,AM20))</f>
        <v>0</v>
      </c>
      <c r="AN21" s="57">
        <f>IF(C21=Age.Death,1,0)</f>
        <v>0</v>
      </c>
      <c r="AO21" s="4"/>
      <c r="AP21" s="74">
        <v>0.03</v>
      </c>
      <c r="AQ21" s="75">
        <v>0.237293702784992</v>
      </c>
      <c r="AR21" s="64">
        <f t="shared" si="33"/>
        <v>0</v>
      </c>
      <c r="AS21" s="72">
        <f t="shared" si="19"/>
        <v>0.9151416594</v>
      </c>
      <c r="AT21" s="4"/>
      <c r="AU21" s="73">
        <f>VLOOKUP(C21,DecrermentAssumptions!$A$3:$B$118,2,FALSE)</f>
        <v>0.005</v>
      </c>
      <c r="AV21" s="65">
        <f t="shared" si="20"/>
        <v>0</v>
      </c>
      <c r="AW21" s="59">
        <f t="shared" si="34"/>
        <v>0</v>
      </c>
      <c r="AX21" s="64">
        <f t="shared" si="35"/>
        <v>775.883832</v>
      </c>
    </row>
    <row r="22" ht="15.75" customHeight="1">
      <c r="A22" s="55">
        <f t="shared" si="21"/>
        <v>4</v>
      </c>
      <c r="B22" s="56">
        <f t="shared" si="22"/>
        <v>44044</v>
      </c>
      <c r="C22" s="57">
        <f t="shared" si="23"/>
        <v>64</v>
      </c>
      <c r="D22" s="58">
        <v>0.0</v>
      </c>
      <c r="E22" s="59">
        <f t="shared" si="4"/>
        <v>94864.44363</v>
      </c>
      <c r="F22" s="59">
        <f t="shared" ref="F22:G22" si="39">Y21*(1+AP22)</f>
        <v>16492.48757</v>
      </c>
      <c r="G22" s="59">
        <f t="shared" si="39"/>
        <v>78371.95607</v>
      </c>
      <c r="H22" s="60">
        <f>V21*(Rate.MandE+Rate.FundFee)</f>
        <v>1395.148095</v>
      </c>
      <c r="I22" s="59">
        <f t="shared" si="25"/>
        <v>93469.29554</v>
      </c>
      <c r="J22" s="59">
        <f t="shared" ref="J22:K22" si="40">IF($I22=0,0,F22*($I22/$E22))</f>
        <v>16249.9366</v>
      </c>
      <c r="K22" s="59">
        <f t="shared" si="40"/>
        <v>77219.35894</v>
      </c>
      <c r="L22" s="60">
        <f t="shared" si="7"/>
        <v>0</v>
      </c>
      <c r="M22" s="59">
        <f t="shared" si="27"/>
        <v>93469.29554</v>
      </c>
      <c r="N22" s="59">
        <f t="shared" ref="N22:O22" si="41">IF($M22=0,0,J22*($M22/$I22))</f>
        <v>16249.9366</v>
      </c>
      <c r="O22" s="59">
        <f t="shared" si="41"/>
        <v>77219.35894</v>
      </c>
      <c r="P22" s="60">
        <f>Rate.RiderCharge*M22</f>
        <v>794.4890121</v>
      </c>
      <c r="Q22" s="59">
        <f t="shared" si="9"/>
        <v>92674.80653</v>
      </c>
      <c r="R22" s="59">
        <f t="shared" si="10"/>
        <v>16111.81214</v>
      </c>
      <c r="S22" s="62">
        <f t="shared" si="11"/>
        <v>0.173853205</v>
      </c>
      <c r="T22" s="59">
        <f t="shared" si="12"/>
        <v>76562.99439</v>
      </c>
      <c r="U22" s="60">
        <f t="shared" si="29"/>
        <v>492.5374375</v>
      </c>
      <c r="V22" s="63">
        <f t="shared" si="13"/>
        <v>92182.26909</v>
      </c>
      <c r="W22" s="59">
        <f t="shared" si="14"/>
        <v>16026.18293</v>
      </c>
      <c r="X22" s="59">
        <f t="shared" si="15"/>
        <v>76156.08616</v>
      </c>
      <c r="Y22" s="59">
        <f>IF(AR22=1,V22*Fund.Reb.Target,W22)</f>
        <v>16026.18293</v>
      </c>
      <c r="Z22" s="64">
        <f t="shared" si="16"/>
        <v>76648.6236</v>
      </c>
      <c r="AA22" s="59">
        <f t="shared" si="30"/>
        <v>98014.95006</v>
      </c>
      <c r="AB22" s="59">
        <f t="shared" si="17"/>
        <v>0</v>
      </c>
      <c r="AC22" s="65">
        <f t="shared" si="31"/>
        <v>90157.57438</v>
      </c>
      <c r="AD22" s="66">
        <f>MAX(IF(AK22=1,V22,0),AD21*(1-AU22)+D22,IF(AJ22=1,AD21*(1-AU22)*(1+Rate.StepUp)+D22-H22-P22,0))</f>
        <v>115181.9039</v>
      </c>
      <c r="AE22" s="66">
        <f>IF(AL22=1,Rate.WD*AD22,IF(AM22=1,AG22,0))</f>
        <v>0</v>
      </c>
      <c r="AF22" s="59">
        <f t="shared" si="18"/>
        <v>0</v>
      </c>
      <c r="AG22" s="59">
        <f t="shared" si="32"/>
        <v>0</v>
      </c>
      <c r="AH22" s="67">
        <f>IF(AK22=1,0,IF(C22&gt;MAW.Age4,MAW.Rate4,IF(C22&gt;MAW.Age3,MAW.Rate3,IF(C22&gt;MAW.Age2,MAW.Rate2,IF(C22&gt;MAW.Age1,MAW.Rate1,0)))))</f>
        <v>0</v>
      </c>
      <c r="AI22" s="67"/>
      <c r="AJ22" s="59">
        <f>IF(AND(A22&lt;=StepUp.Yr,AK22=1),1,0)</f>
        <v>1</v>
      </c>
      <c r="AK22" s="69">
        <f>IF(AND(C22&lt;=Age.FirstWD,C22&lt;=Age.AnnuityComm,C22&lt;Age.Death),1,0)</f>
        <v>1</v>
      </c>
      <c r="AL22" s="4">
        <f>IF(AND(OR(C22&gt;Age.FirstWD,C22&gt;Age.AnnuityComm),V21&gt;0,C22&lt;Age.Death),1,0)</f>
        <v>0</v>
      </c>
      <c r="AM22" s="4">
        <f>IF(C22&gt;=Age.Death,0,IF(AND(AL21=1,V21=0),1,AM21))</f>
        <v>0</v>
      </c>
      <c r="AN22" s="57">
        <f>IF(C22=Age.Death,1,0)</f>
        <v>0</v>
      </c>
      <c r="AO22" s="4"/>
      <c r="AP22" s="74">
        <v>0.03</v>
      </c>
      <c r="AQ22" s="75">
        <v>0.0520792815859161</v>
      </c>
      <c r="AR22" s="64">
        <f t="shared" si="33"/>
        <v>0</v>
      </c>
      <c r="AS22" s="72">
        <f t="shared" si="19"/>
        <v>0.8884870479</v>
      </c>
      <c r="AT22" s="4"/>
      <c r="AU22" s="73">
        <f>VLOOKUP(C22,DecrermentAssumptions!$A$3:$B$118,2,FALSE)</f>
        <v>0.005</v>
      </c>
      <c r="AV22" s="65">
        <f t="shared" si="20"/>
        <v>0</v>
      </c>
      <c r="AW22" s="59">
        <f t="shared" si="34"/>
        <v>0</v>
      </c>
      <c r="AX22" s="64">
        <f t="shared" si="35"/>
        <v>794.4890121</v>
      </c>
    </row>
    <row r="23" ht="15.75" customHeight="1">
      <c r="A23" s="55">
        <f t="shared" si="21"/>
        <v>5</v>
      </c>
      <c r="B23" s="56">
        <f t="shared" si="22"/>
        <v>44409</v>
      </c>
      <c r="C23" s="57">
        <f t="shared" si="23"/>
        <v>65</v>
      </c>
      <c r="D23" s="58">
        <v>0.0</v>
      </c>
      <c r="E23" s="59">
        <f t="shared" si="4"/>
        <v>96817.1348</v>
      </c>
      <c r="F23" s="59">
        <f t="shared" ref="F23:G23" si="42">Y22*(1+AP23)</f>
        <v>16506.96841</v>
      </c>
      <c r="G23" s="59">
        <f t="shared" si="42"/>
        <v>80310.16638</v>
      </c>
      <c r="H23" s="60">
        <f>V22*(Rate.MandE+Rate.FundFee)</f>
        <v>1428.825171</v>
      </c>
      <c r="I23" s="59">
        <f t="shared" si="25"/>
        <v>95388.30963</v>
      </c>
      <c r="J23" s="59">
        <f t="shared" ref="J23:K23" si="43">IF($I23=0,0,F23*($I23/$E23))</f>
        <v>16263.35893</v>
      </c>
      <c r="K23" s="59">
        <f t="shared" si="43"/>
        <v>79124.95069</v>
      </c>
      <c r="L23" s="60">
        <f t="shared" si="7"/>
        <v>0</v>
      </c>
      <c r="M23" s="59">
        <f t="shared" si="27"/>
        <v>95388.30963</v>
      </c>
      <c r="N23" s="59">
        <f t="shared" ref="N23:O23" si="44">IF($M23=0,0,J23*($M23/$I23))</f>
        <v>16263.35893</v>
      </c>
      <c r="O23" s="59">
        <f t="shared" si="44"/>
        <v>79124.95069</v>
      </c>
      <c r="P23" s="60">
        <f>Rate.RiderCharge*M23</f>
        <v>810.8006318</v>
      </c>
      <c r="Q23" s="59">
        <f t="shared" si="9"/>
        <v>94577.509</v>
      </c>
      <c r="R23" s="59">
        <f t="shared" si="10"/>
        <v>16125.12038</v>
      </c>
      <c r="S23" s="62">
        <f t="shared" si="11"/>
        <v>0.1704963532</v>
      </c>
      <c r="T23" s="59">
        <f t="shared" si="12"/>
        <v>78452.38861</v>
      </c>
      <c r="U23" s="60">
        <f t="shared" si="29"/>
        <v>490.0747503</v>
      </c>
      <c r="V23" s="63">
        <f t="shared" si="13"/>
        <v>94087.43425</v>
      </c>
      <c r="W23" s="59">
        <f t="shared" si="14"/>
        <v>16041.56442</v>
      </c>
      <c r="X23" s="59">
        <f t="shared" si="15"/>
        <v>78045.86982</v>
      </c>
      <c r="Y23" s="59">
        <f>IF(AR23=1,V23*Fund.Reb.Target,W23)</f>
        <v>16041.56442</v>
      </c>
      <c r="Z23" s="64">
        <f t="shared" si="16"/>
        <v>78535.94457</v>
      </c>
      <c r="AA23" s="59">
        <f t="shared" si="30"/>
        <v>97524.87531</v>
      </c>
      <c r="AB23" s="59">
        <f t="shared" si="17"/>
        <v>0</v>
      </c>
      <c r="AC23" s="65">
        <f t="shared" si="31"/>
        <v>87467.16071</v>
      </c>
      <c r="AD23" s="66">
        <f>MAX(IF(AK23=1,V23,0),AD22*(1-AU23)+D23,IF(AJ23=1,AD22*(1-AU23)*(1+Rate.StepUp)+D23-H23-P23,0))</f>
        <v>119242.7282</v>
      </c>
      <c r="AE23" s="66">
        <f>IF(AL23=1,Rate.WD*AD23,IF(AM23=1,AG23,0))</f>
        <v>0</v>
      </c>
      <c r="AF23" s="59">
        <f t="shared" si="18"/>
        <v>0</v>
      </c>
      <c r="AG23" s="59">
        <f t="shared" si="32"/>
        <v>0</v>
      </c>
      <c r="AH23" s="67">
        <f>IF(AK23=1,0,IF(C23&gt;MAW.Age4,MAW.Rate4,IF(C23&gt;MAW.Age3,MAW.Rate3,IF(C23&gt;MAW.Age2,MAW.Rate2,IF(C23&gt;MAW.Age1,MAW.Rate1,0)))))</f>
        <v>0</v>
      </c>
      <c r="AI23" s="67"/>
      <c r="AJ23" s="59">
        <f>IF(AND(A23&lt;=StepUp.Yr,AK23=1),1,0)</f>
        <v>1</v>
      </c>
      <c r="AK23" s="69">
        <f>IF(AND(C23&lt;=Age.FirstWD,C23&lt;=Age.AnnuityComm,C23&lt;Age.Death),1,0)</f>
        <v>1</v>
      </c>
      <c r="AL23" s="4">
        <f>IF(AND(OR(C23&gt;Age.FirstWD,C23&gt;Age.AnnuityComm),V22&gt;0,C23&lt;Age.Death),1,0)</f>
        <v>0</v>
      </c>
      <c r="AM23" s="4">
        <f>IF(C23&gt;=Age.Death,0,IF(AND(AL22=1,V22=0),1,AM22))</f>
        <v>0</v>
      </c>
      <c r="AN23" s="57">
        <f>IF(C23=Age.Death,1,0)</f>
        <v>0</v>
      </c>
      <c r="AO23" s="4"/>
      <c r="AP23" s="74">
        <v>0.03</v>
      </c>
      <c r="AQ23" s="75">
        <v>0.0477704962180272</v>
      </c>
      <c r="AR23" s="64">
        <f t="shared" si="33"/>
        <v>0</v>
      </c>
      <c r="AS23" s="72">
        <f t="shared" si="19"/>
        <v>0.8626087844</v>
      </c>
      <c r="AT23" s="4"/>
      <c r="AU23" s="73">
        <f>VLOOKUP(C23,DecrermentAssumptions!$A$3:$B$118,2,FALSE)</f>
        <v>0.005</v>
      </c>
      <c r="AV23" s="65">
        <f t="shared" si="20"/>
        <v>0</v>
      </c>
      <c r="AW23" s="59">
        <f t="shared" si="34"/>
        <v>0</v>
      </c>
      <c r="AX23" s="64">
        <f t="shared" si="35"/>
        <v>810.8006318</v>
      </c>
    </row>
    <row r="24" ht="15.75" customHeight="1">
      <c r="A24" s="55">
        <f t="shared" si="21"/>
        <v>6</v>
      </c>
      <c r="B24" s="56">
        <f t="shared" si="22"/>
        <v>44774</v>
      </c>
      <c r="C24" s="57">
        <f t="shared" si="23"/>
        <v>66</v>
      </c>
      <c r="D24" s="58">
        <v>0.0</v>
      </c>
      <c r="E24" s="59">
        <f t="shared" si="4"/>
        <v>88889.80795</v>
      </c>
      <c r="F24" s="59">
        <f t="shared" ref="F24:G24" si="45">Y23*(1+AP24)</f>
        <v>16522.81136</v>
      </c>
      <c r="G24" s="59">
        <f t="shared" si="45"/>
        <v>72366.9966</v>
      </c>
      <c r="H24" s="60">
        <f>V23*(Rate.MandE+Rate.FundFee)</f>
        <v>1458.355231</v>
      </c>
      <c r="I24" s="59">
        <f t="shared" si="25"/>
        <v>87431.45272</v>
      </c>
      <c r="J24" s="59">
        <f t="shared" ref="J24:K24" si="46">IF($I24=0,0,F24*($I24/$E24))</f>
        <v>16251.73272</v>
      </c>
      <c r="K24" s="59">
        <f t="shared" si="46"/>
        <v>71179.72001</v>
      </c>
      <c r="L24" s="60">
        <f t="shared" si="7"/>
        <v>0</v>
      </c>
      <c r="M24" s="59">
        <f t="shared" si="27"/>
        <v>87431.45272</v>
      </c>
      <c r="N24" s="59">
        <f t="shared" ref="N24:O24" si="47">IF($M24=0,0,J24*($M24/$I24))</f>
        <v>16251.73272</v>
      </c>
      <c r="O24" s="59">
        <f t="shared" si="47"/>
        <v>71179.72001</v>
      </c>
      <c r="P24" s="60">
        <f>Rate.RiderCharge*M24</f>
        <v>743.1673481</v>
      </c>
      <c r="Q24" s="59">
        <f t="shared" si="9"/>
        <v>86688.28537</v>
      </c>
      <c r="R24" s="59">
        <f t="shared" si="10"/>
        <v>16113.59299</v>
      </c>
      <c r="S24" s="62">
        <f t="shared" si="11"/>
        <v>0.1858797059</v>
      </c>
      <c r="T24" s="59">
        <f t="shared" si="12"/>
        <v>70574.69239</v>
      </c>
      <c r="U24" s="60">
        <f t="shared" si="29"/>
        <v>487.6243766</v>
      </c>
      <c r="V24" s="63">
        <f t="shared" si="13"/>
        <v>86200.661</v>
      </c>
      <c r="W24" s="59">
        <f t="shared" si="14"/>
        <v>16022.95351</v>
      </c>
      <c r="X24" s="59">
        <f t="shared" si="15"/>
        <v>70177.70749</v>
      </c>
      <c r="Y24" s="59">
        <f>IF(AR24=1,V24*Fund.Reb.Target,W24)</f>
        <v>16022.95351</v>
      </c>
      <c r="Z24" s="64">
        <f t="shared" si="16"/>
        <v>70665.33186</v>
      </c>
      <c r="AA24" s="59">
        <f t="shared" si="30"/>
        <v>97037.25094</v>
      </c>
      <c r="AB24" s="59">
        <f t="shared" si="17"/>
        <v>0</v>
      </c>
      <c r="AC24" s="65">
        <f t="shared" si="31"/>
        <v>84828.30232</v>
      </c>
      <c r="AD24" s="66">
        <f>MAX(IF(AK24=1,V24,0),AD23*(1-AU24)+D24,IF(AJ24=1,AD23*(1-AU24)*(1+Rate.StepUp)+D24-H24-P24,0))</f>
        <v>123563.7829</v>
      </c>
      <c r="AE24" s="66">
        <f>IF(AL24=1,Rate.WD*AD24,IF(AM24=1,AG24,0))</f>
        <v>0</v>
      </c>
      <c r="AF24" s="59">
        <f t="shared" si="18"/>
        <v>0</v>
      </c>
      <c r="AG24" s="59">
        <f t="shared" si="32"/>
        <v>0</v>
      </c>
      <c r="AH24" s="67">
        <f>IF(AK24=1,0,IF(C24&gt;MAW.Age4,MAW.Rate4,IF(C24&gt;MAW.Age3,MAW.Rate3,IF(C24&gt;MAW.Age2,MAW.Rate2,IF(C24&gt;MAW.Age1,MAW.Rate1,0)))))</f>
        <v>0</v>
      </c>
      <c r="AI24" s="67"/>
      <c r="AJ24" s="59">
        <f>IF(AND(A24&lt;=StepUp.Yr,AK24=1),1,0)</f>
        <v>1</v>
      </c>
      <c r="AK24" s="69">
        <f>IF(AND(C24&lt;=Age.FirstWD,C24&lt;=Age.AnnuityComm,C24&lt;Age.Death),1,0)</f>
        <v>1</v>
      </c>
      <c r="AL24" s="4">
        <f>IF(AND(OR(C24&gt;Age.FirstWD,C24&gt;Age.AnnuityComm),V23&gt;0,C24&lt;Age.Death),1,0)</f>
        <v>0</v>
      </c>
      <c r="AM24" s="4">
        <f>IF(C24&gt;=Age.Death,0,IF(AND(AL23=1,V23=0),1,AM23))</f>
        <v>0</v>
      </c>
      <c r="AN24" s="57">
        <f>IF(C24=Age.Death,1,0)</f>
        <v>0</v>
      </c>
      <c r="AO24" s="4"/>
      <c r="AP24" s="74">
        <v>0.03</v>
      </c>
      <c r="AQ24" s="75">
        <v>-0.0785493573485285</v>
      </c>
      <c r="AR24" s="64">
        <f t="shared" si="33"/>
        <v>0</v>
      </c>
      <c r="AS24" s="72">
        <f t="shared" si="19"/>
        <v>0.8374842567</v>
      </c>
      <c r="AT24" s="4"/>
      <c r="AU24" s="73">
        <f>VLOOKUP(C24,DecrermentAssumptions!$A$3:$B$118,2,FALSE)</f>
        <v>0.005</v>
      </c>
      <c r="AV24" s="65">
        <f t="shared" si="20"/>
        <v>0</v>
      </c>
      <c r="AW24" s="59">
        <f t="shared" si="34"/>
        <v>0</v>
      </c>
      <c r="AX24" s="64">
        <f t="shared" si="35"/>
        <v>743.1673481</v>
      </c>
    </row>
    <row r="25" ht="15.75" customHeight="1">
      <c r="A25" s="55">
        <f t="shared" si="21"/>
        <v>7</v>
      </c>
      <c r="B25" s="56">
        <f t="shared" si="22"/>
        <v>45139</v>
      </c>
      <c r="C25" s="57">
        <f t="shared" si="23"/>
        <v>67</v>
      </c>
      <c r="D25" s="58">
        <v>0.0</v>
      </c>
      <c r="E25" s="59">
        <f t="shared" si="4"/>
        <v>97628.91896</v>
      </c>
      <c r="F25" s="59">
        <f t="shared" ref="F25:G25" si="48">Y24*(1+AP25)</f>
        <v>16503.64212</v>
      </c>
      <c r="G25" s="59">
        <f t="shared" si="48"/>
        <v>81125.27684</v>
      </c>
      <c r="H25" s="60">
        <f>V24*(Rate.MandE+Rate.FundFee)</f>
        <v>1336.110245</v>
      </c>
      <c r="I25" s="59">
        <f t="shared" si="25"/>
        <v>96292.80871</v>
      </c>
      <c r="J25" s="59">
        <f t="shared" ref="J25:K25" si="49">IF($I25=0,0,F25*($I25/$E25))</f>
        <v>16277.77989</v>
      </c>
      <c r="K25" s="59">
        <f t="shared" si="49"/>
        <v>80015.02882</v>
      </c>
      <c r="L25" s="60">
        <f t="shared" si="7"/>
        <v>0</v>
      </c>
      <c r="M25" s="59">
        <f t="shared" si="27"/>
        <v>96292.80871</v>
      </c>
      <c r="N25" s="59">
        <f t="shared" ref="N25:O25" si="50">IF($M25=0,0,J25*($M25/$I25))</f>
        <v>16277.77989</v>
      </c>
      <c r="O25" s="59">
        <f t="shared" si="50"/>
        <v>80015.02882</v>
      </c>
      <c r="P25" s="60">
        <f>Rate.RiderCharge*M25</f>
        <v>818.488874</v>
      </c>
      <c r="Q25" s="59">
        <f t="shared" si="9"/>
        <v>95474.31984</v>
      </c>
      <c r="R25" s="59">
        <f t="shared" si="10"/>
        <v>16139.41876</v>
      </c>
      <c r="S25" s="62">
        <f t="shared" si="11"/>
        <v>0.1690446058</v>
      </c>
      <c r="T25" s="59">
        <f t="shared" si="12"/>
        <v>79334.90108</v>
      </c>
      <c r="U25" s="60">
        <f t="shared" si="29"/>
        <v>485.1862547</v>
      </c>
      <c r="V25" s="63">
        <f t="shared" si="13"/>
        <v>94989.13358</v>
      </c>
      <c r="W25" s="59">
        <f t="shared" si="14"/>
        <v>16057.40064</v>
      </c>
      <c r="X25" s="59">
        <f t="shared" si="15"/>
        <v>78931.73294</v>
      </c>
      <c r="Y25" s="59">
        <f>IF(AR25=1,V25*Fund.Reb.Target,W25)</f>
        <v>16057.40064</v>
      </c>
      <c r="Z25" s="64">
        <f t="shared" si="16"/>
        <v>79416.9192</v>
      </c>
      <c r="AA25" s="59">
        <f t="shared" si="30"/>
        <v>96552.06468</v>
      </c>
      <c r="AB25" s="59">
        <f t="shared" si="17"/>
        <v>0</v>
      </c>
      <c r="AC25" s="65">
        <f t="shared" si="31"/>
        <v>82249.56169</v>
      </c>
      <c r="AD25" s="66">
        <f>MAX(IF(AK25=1,V25,0),AD24*(1-AU25)+D25,IF(AJ25=1,AD24*(1-AU25)*(1+Rate.StepUp)+D25-H25-P25,0))</f>
        <v>128168.1227</v>
      </c>
      <c r="AE25" s="66">
        <f>IF(AL25=1,Rate.WD*AD25,IF(AM25=1,AG25,0))</f>
        <v>0</v>
      </c>
      <c r="AF25" s="59">
        <f t="shared" si="18"/>
        <v>0</v>
      </c>
      <c r="AG25" s="59">
        <f t="shared" si="32"/>
        <v>0</v>
      </c>
      <c r="AH25" s="67">
        <f>IF(AK25=1,0,IF(C25&gt;MAW.Age4,MAW.Rate4,IF(C25&gt;MAW.Age3,MAW.Rate3,IF(C25&gt;MAW.Age2,MAW.Rate2,IF(C25&gt;MAW.Age1,MAW.Rate1,0)))))</f>
        <v>0</v>
      </c>
      <c r="AI25" s="67"/>
      <c r="AJ25" s="59">
        <f>IF(AND(A25&lt;=StepUp.Yr,AK25=1),1,0)</f>
        <v>1</v>
      </c>
      <c r="AK25" s="69">
        <f>IF(AND(C25&lt;=Age.FirstWD,C25&lt;=Age.AnnuityComm,C25&lt;Age.Death),1,0)</f>
        <v>1</v>
      </c>
      <c r="AL25" s="4">
        <f>IF(AND(OR(C25&gt;Age.FirstWD,C25&gt;Age.AnnuityComm),V24&gt;0,C25&lt;Age.Death),1,0)</f>
        <v>0</v>
      </c>
      <c r="AM25" s="4">
        <f>IF(C25&gt;=Age.Death,0,IF(AND(AL24=1,V24=0),1,AM24))</f>
        <v>0</v>
      </c>
      <c r="AN25" s="57">
        <f>IF(C25=Age.Death,1,0)</f>
        <v>0</v>
      </c>
      <c r="AO25" s="4"/>
      <c r="AP25" s="74">
        <v>0.03</v>
      </c>
      <c r="AQ25" s="75">
        <v>0.148020885215069</v>
      </c>
      <c r="AR25" s="64">
        <f t="shared" si="33"/>
        <v>0</v>
      </c>
      <c r="AS25" s="72">
        <f t="shared" si="19"/>
        <v>0.8130915113</v>
      </c>
      <c r="AT25" s="4"/>
      <c r="AU25" s="73">
        <f>VLOOKUP(C25,DecrermentAssumptions!$A$3:$B$118,2,FALSE)</f>
        <v>0.005</v>
      </c>
      <c r="AV25" s="65">
        <f t="shared" si="20"/>
        <v>0</v>
      </c>
      <c r="AW25" s="59">
        <f t="shared" si="34"/>
        <v>0</v>
      </c>
      <c r="AX25" s="64">
        <f t="shared" si="35"/>
        <v>818.488874</v>
      </c>
    </row>
    <row r="26" ht="15.75" customHeight="1">
      <c r="A26" s="55">
        <f t="shared" si="21"/>
        <v>8</v>
      </c>
      <c r="B26" s="56">
        <f t="shared" si="22"/>
        <v>45505</v>
      </c>
      <c r="C26" s="57">
        <f t="shared" si="23"/>
        <v>68</v>
      </c>
      <c r="D26" s="58">
        <v>0.0</v>
      </c>
      <c r="E26" s="59">
        <f t="shared" si="4"/>
        <v>97400.19346</v>
      </c>
      <c r="F26" s="59">
        <f t="shared" ref="F26:G26" si="51">Y25*(1+AP26)</f>
        <v>16539.12266</v>
      </c>
      <c r="G26" s="59">
        <f t="shared" si="51"/>
        <v>80861.0708</v>
      </c>
      <c r="H26" s="60">
        <f>V25*(Rate.MandE+Rate.FundFee)</f>
        <v>1472.331571</v>
      </c>
      <c r="I26" s="59">
        <f t="shared" si="25"/>
        <v>95927.86189</v>
      </c>
      <c r="J26" s="59">
        <f t="shared" ref="J26:K26" si="52">IF($I26=0,0,F26*($I26/$E26))</f>
        <v>16289.11214</v>
      </c>
      <c r="K26" s="59">
        <f t="shared" si="52"/>
        <v>79638.74974</v>
      </c>
      <c r="L26" s="60">
        <f t="shared" si="7"/>
        <v>0</v>
      </c>
      <c r="M26" s="59">
        <f t="shared" si="27"/>
        <v>95927.86189</v>
      </c>
      <c r="N26" s="59">
        <f t="shared" ref="N26:O26" si="53">IF($M26=0,0,J26*($M26/$I26))</f>
        <v>16289.11214</v>
      </c>
      <c r="O26" s="59">
        <f t="shared" si="53"/>
        <v>79638.74974</v>
      </c>
      <c r="P26" s="60">
        <f>Rate.RiderCharge*M26</f>
        <v>815.386826</v>
      </c>
      <c r="Q26" s="59">
        <f t="shared" si="9"/>
        <v>95112.47506</v>
      </c>
      <c r="R26" s="59">
        <f t="shared" si="10"/>
        <v>16150.65469</v>
      </c>
      <c r="S26" s="62">
        <f t="shared" si="11"/>
        <v>0.1698058502</v>
      </c>
      <c r="T26" s="59">
        <f t="shared" si="12"/>
        <v>78961.82037</v>
      </c>
      <c r="U26" s="60">
        <f t="shared" si="29"/>
        <v>482.7603234</v>
      </c>
      <c r="V26" s="63">
        <f t="shared" si="13"/>
        <v>94629.71474</v>
      </c>
      <c r="W26" s="59">
        <f t="shared" si="14"/>
        <v>16068.67916</v>
      </c>
      <c r="X26" s="59">
        <f t="shared" si="15"/>
        <v>78561.03557</v>
      </c>
      <c r="Y26" s="59">
        <f>IF(AR26=1,V26*Fund.Reb.Target,W26)</f>
        <v>16068.67916</v>
      </c>
      <c r="Z26" s="64">
        <f t="shared" si="16"/>
        <v>79043.7959</v>
      </c>
      <c r="AA26" s="59">
        <f t="shared" si="30"/>
        <v>96069.30436</v>
      </c>
      <c r="AB26" s="59">
        <f t="shared" si="17"/>
        <v>0</v>
      </c>
      <c r="AC26" s="65">
        <f t="shared" si="31"/>
        <v>79550.59549</v>
      </c>
      <c r="AD26" s="66">
        <f>MAX(IF(AK26=1,V26,0),AD25*(1-AU26)+D26,IF(AJ26=1,AD25*(1-AU26)*(1+Rate.StepUp)+D26-H26-P26,0))</f>
        <v>132891.2006</v>
      </c>
      <c r="AE26" s="66">
        <f>IF(AL26=1,Rate.WD*AD26,IF(AM26=1,AG26,0))</f>
        <v>0</v>
      </c>
      <c r="AF26" s="59">
        <f t="shared" si="18"/>
        <v>0</v>
      </c>
      <c r="AG26" s="59">
        <f t="shared" si="32"/>
        <v>0</v>
      </c>
      <c r="AH26" s="67">
        <f>IF(AK26=1,0,IF(C26&gt;MAW.Age4,MAW.Rate4,IF(C26&gt;MAW.Age3,MAW.Rate3,IF(C26&gt;MAW.Age2,MAW.Rate2,IF(C26&gt;MAW.Age1,MAW.Rate1,0)))))</f>
        <v>0</v>
      </c>
      <c r="AI26" s="67"/>
      <c r="AJ26" s="59">
        <f>IF(AND(A26&lt;=StepUp.Yr,AK26=1),1,0)</f>
        <v>1</v>
      </c>
      <c r="AK26" s="69">
        <f>IF(AND(C26&lt;=Age.FirstWD,C26&lt;=Age.AnnuityComm,C26&lt;Age.Death),1,0)</f>
        <v>1</v>
      </c>
      <c r="AL26" s="4">
        <f>IF(AND(OR(C26&gt;Age.FirstWD,C26&gt;Age.AnnuityComm),V25&gt;0,C26&lt;Age.Death),1,0)</f>
        <v>0</v>
      </c>
      <c r="AM26" s="4">
        <f>IF(C26&gt;=Age.Death,0,IF(AND(AL25=1,V25=0),1,AM25))</f>
        <v>0</v>
      </c>
      <c r="AN26" s="57">
        <f>IF(C26=Age.Death,1,0)</f>
        <v>0</v>
      </c>
      <c r="AO26" s="4"/>
      <c r="AP26" s="74">
        <v>0.03</v>
      </c>
      <c r="AQ26" s="75">
        <v>0.0181844324550609</v>
      </c>
      <c r="AR26" s="64">
        <f t="shared" si="33"/>
        <v>0</v>
      </c>
      <c r="AS26" s="72">
        <f t="shared" si="19"/>
        <v>0.7894092343</v>
      </c>
      <c r="AT26" s="4"/>
      <c r="AU26" s="73">
        <f>VLOOKUP(C26,DecrermentAssumptions!$A$3:$B$118,2,FALSE)</f>
        <v>0.005</v>
      </c>
      <c r="AV26" s="65">
        <f t="shared" si="20"/>
        <v>0</v>
      </c>
      <c r="AW26" s="59">
        <f t="shared" si="34"/>
        <v>0</v>
      </c>
      <c r="AX26" s="64">
        <f t="shared" si="35"/>
        <v>815.386826</v>
      </c>
    </row>
    <row r="27" ht="15.75" customHeight="1">
      <c r="A27" s="55">
        <f t="shared" si="21"/>
        <v>9</v>
      </c>
      <c r="B27" s="56">
        <f t="shared" si="22"/>
        <v>45870</v>
      </c>
      <c r="C27" s="57">
        <f t="shared" si="23"/>
        <v>69</v>
      </c>
      <c r="D27" s="58">
        <v>0.0</v>
      </c>
      <c r="E27" s="59">
        <f t="shared" si="4"/>
        <v>97543.51398</v>
      </c>
      <c r="F27" s="59">
        <f t="shared" ref="F27:G27" si="54">Y26*(1+AP27)</f>
        <v>16550.73954</v>
      </c>
      <c r="G27" s="59">
        <f t="shared" si="54"/>
        <v>80992.77444</v>
      </c>
      <c r="H27" s="60">
        <f>V26*(Rate.MandE+Rate.FundFee)</f>
        <v>1466.760578</v>
      </c>
      <c r="I27" s="59">
        <f t="shared" si="25"/>
        <v>96076.7534</v>
      </c>
      <c r="J27" s="59">
        <f t="shared" ref="J27:K27" si="55">IF($I27=0,0,F27*($I27/$E27))</f>
        <v>16301.86628</v>
      </c>
      <c r="K27" s="59">
        <f t="shared" si="55"/>
        <v>79774.88712</v>
      </c>
      <c r="L27" s="60">
        <f t="shared" si="7"/>
        <v>0</v>
      </c>
      <c r="M27" s="59">
        <f t="shared" si="27"/>
        <v>96076.7534</v>
      </c>
      <c r="N27" s="59">
        <f t="shared" ref="N27:O27" si="56">IF($M27=0,0,J27*($M27/$I27))</f>
        <v>16301.86628</v>
      </c>
      <c r="O27" s="59">
        <f t="shared" si="56"/>
        <v>79774.88712</v>
      </c>
      <c r="P27" s="60">
        <f>Rate.RiderCharge*M27</f>
        <v>816.6524039</v>
      </c>
      <c r="Q27" s="59">
        <f t="shared" si="9"/>
        <v>95260.101</v>
      </c>
      <c r="R27" s="59">
        <f t="shared" si="10"/>
        <v>16163.30042</v>
      </c>
      <c r="S27" s="62">
        <f t="shared" si="11"/>
        <v>0.1696754491</v>
      </c>
      <c r="T27" s="59">
        <f t="shared" si="12"/>
        <v>79096.80058</v>
      </c>
      <c r="U27" s="60">
        <f t="shared" si="29"/>
        <v>480.3465218</v>
      </c>
      <c r="V27" s="63">
        <f t="shared" si="13"/>
        <v>94779.75448</v>
      </c>
      <c r="W27" s="59">
        <f t="shared" si="14"/>
        <v>16081.7974</v>
      </c>
      <c r="X27" s="59">
        <f t="shared" si="15"/>
        <v>78697.95707</v>
      </c>
      <c r="Y27" s="59">
        <f>IF(AR27=1,V27*Fund.Reb.Target,W27)</f>
        <v>16081.7974</v>
      </c>
      <c r="Z27" s="64">
        <f t="shared" si="16"/>
        <v>79178.3036</v>
      </c>
      <c r="AA27" s="59">
        <f t="shared" si="30"/>
        <v>95588.95784</v>
      </c>
      <c r="AB27" s="59">
        <f t="shared" si="17"/>
        <v>0</v>
      </c>
      <c r="AC27" s="65">
        <f t="shared" si="31"/>
        <v>76869.42953</v>
      </c>
      <c r="AD27" s="66">
        <f>MAX(IF(AK27=1,V27,0),AD26*(1-AU27)+D27,IF(AJ27=1,AD26*(1-AU27)*(1+Rate.StepUp)+D27-H27-P27,0))</f>
        <v>137876.9363</v>
      </c>
      <c r="AE27" s="66">
        <f>IF(AL27=1,Rate.WD*AD27,IF(AM27=1,AG27,0))</f>
        <v>0</v>
      </c>
      <c r="AF27" s="59">
        <f t="shared" si="18"/>
        <v>0</v>
      </c>
      <c r="AG27" s="59">
        <f t="shared" si="32"/>
        <v>0</v>
      </c>
      <c r="AH27" s="67">
        <f>IF(AK27=1,0,IF(C27&gt;MAW.Age4,MAW.Rate4,IF(C27&gt;MAW.Age3,MAW.Rate3,IF(C27&gt;MAW.Age2,MAW.Rate2,IF(C27&gt;MAW.Age1,MAW.Rate1,0)))))</f>
        <v>0</v>
      </c>
      <c r="AI27" s="67"/>
      <c r="AJ27" s="59">
        <f>IF(AND(A27&lt;=StepUp.Yr,AK27=1),1,0)</f>
        <v>1</v>
      </c>
      <c r="AK27" s="69">
        <f>IF(AND(C27&lt;=Age.FirstWD,C27&lt;=Age.AnnuityComm,C27&lt;Age.Death),1,0)</f>
        <v>1</v>
      </c>
      <c r="AL27" s="4">
        <f>IF(AND(OR(C27&gt;Age.FirstWD,C27&gt;Age.AnnuityComm),V26&gt;0,C27&lt;Age.Death),1,0)</f>
        <v>0</v>
      </c>
      <c r="AM27" s="4">
        <f>IF(C27&gt;=Age.Death,0,IF(AND(AL26=1,V26=0),1,AM26))</f>
        <v>0</v>
      </c>
      <c r="AN27" s="57">
        <f>IF(C27=Age.Death,1,0)</f>
        <v>0</v>
      </c>
      <c r="AO27" s="4"/>
      <c r="AP27" s="74">
        <v>0.03</v>
      </c>
      <c r="AQ27" s="75">
        <v>0.0246569452135237</v>
      </c>
      <c r="AR27" s="64">
        <f t="shared" si="33"/>
        <v>0</v>
      </c>
      <c r="AS27" s="72">
        <f t="shared" si="19"/>
        <v>0.7664167323</v>
      </c>
      <c r="AT27" s="4"/>
      <c r="AU27" s="73">
        <f>VLOOKUP(C27,DecrermentAssumptions!$A$3:$B$118,2,FALSE)</f>
        <v>0.005</v>
      </c>
      <c r="AV27" s="65">
        <f t="shared" si="20"/>
        <v>0</v>
      </c>
      <c r="AW27" s="59">
        <f t="shared" si="34"/>
        <v>0</v>
      </c>
      <c r="AX27" s="64">
        <f t="shared" si="35"/>
        <v>816.6524039</v>
      </c>
    </row>
    <row r="28" ht="15.75" customHeight="1">
      <c r="A28" s="55">
        <f t="shared" si="21"/>
        <v>10</v>
      </c>
      <c r="B28" s="56">
        <f t="shared" si="22"/>
        <v>46235</v>
      </c>
      <c r="C28" s="57">
        <f t="shared" si="23"/>
        <v>70</v>
      </c>
      <c r="D28" s="58">
        <v>0.0</v>
      </c>
      <c r="E28" s="59">
        <f t="shared" si="4"/>
        <v>112883.9211</v>
      </c>
      <c r="F28" s="59">
        <f t="shared" ref="F28:G28" si="57">Y27*(1+AP28)</f>
        <v>16564.25133</v>
      </c>
      <c r="G28" s="59">
        <f t="shared" si="57"/>
        <v>96319.66977</v>
      </c>
      <c r="H28" s="60">
        <f>V27*(Rate.MandE+Rate.FundFee)</f>
        <v>1469.086194</v>
      </c>
      <c r="I28" s="59">
        <f t="shared" si="25"/>
        <v>111414.8349</v>
      </c>
      <c r="J28" s="59">
        <f t="shared" ref="J28:K28" si="58">IF($I28=0,0,F28*($I28/$E28))</f>
        <v>16348.68198</v>
      </c>
      <c r="K28" s="59">
        <f t="shared" si="58"/>
        <v>95066.15292</v>
      </c>
      <c r="L28" s="60">
        <f t="shared" si="7"/>
        <v>0</v>
      </c>
      <c r="M28" s="59">
        <f t="shared" si="27"/>
        <v>111414.8349</v>
      </c>
      <c r="N28" s="59">
        <f t="shared" ref="N28:O28" si="59">IF($M28=0,0,J28*($M28/$I28))</f>
        <v>16348.68198</v>
      </c>
      <c r="O28" s="59">
        <f t="shared" si="59"/>
        <v>95066.15292</v>
      </c>
      <c r="P28" s="60">
        <f>Rate.RiderCharge*M28</f>
        <v>947.0260966</v>
      </c>
      <c r="Q28" s="59">
        <f t="shared" si="9"/>
        <v>110467.8088</v>
      </c>
      <c r="R28" s="59">
        <f t="shared" si="10"/>
        <v>16209.71818</v>
      </c>
      <c r="S28" s="62">
        <f t="shared" si="11"/>
        <v>0.1467370301</v>
      </c>
      <c r="T28" s="59">
        <f t="shared" si="12"/>
        <v>94258.09062</v>
      </c>
      <c r="U28" s="60">
        <f t="shared" si="29"/>
        <v>477.9447892</v>
      </c>
      <c r="V28" s="63">
        <f t="shared" si="13"/>
        <v>109989.864</v>
      </c>
      <c r="W28" s="59">
        <f t="shared" si="14"/>
        <v>16139.58598</v>
      </c>
      <c r="X28" s="59">
        <f t="shared" si="15"/>
        <v>93850.27803</v>
      </c>
      <c r="Y28" s="59">
        <f>IF(AR28=1,V28*Fund.Reb.Target,W28)</f>
        <v>16139.58598</v>
      </c>
      <c r="Z28" s="64">
        <f t="shared" si="16"/>
        <v>94328.22282</v>
      </c>
      <c r="AA28" s="59">
        <f t="shared" si="30"/>
        <v>95111.01305</v>
      </c>
      <c r="AB28" s="59">
        <f t="shared" si="17"/>
        <v>0</v>
      </c>
      <c r="AC28" s="65">
        <f t="shared" si="31"/>
        <v>74068.97009</v>
      </c>
      <c r="AD28" s="66">
        <f>MAX(IF(AK28=1,V28,0),AD27*(1-AU28)+D28,IF(AJ28=1,AD27*(1-AU28)*(1+Rate.StepUp)+D28-H28-P28,0))</f>
        <v>143002.6924</v>
      </c>
      <c r="AE28" s="66">
        <f>IF(AL28=1,Rate.WD*AD28,IF(AM28=1,AG28,0))</f>
        <v>0</v>
      </c>
      <c r="AF28" s="59">
        <f t="shared" si="18"/>
        <v>0</v>
      </c>
      <c r="AG28" s="59">
        <f t="shared" si="32"/>
        <v>0</v>
      </c>
      <c r="AH28" s="67">
        <f>IF(AK28=1,0,IF(C28&gt;MAW.Age4,MAW.Rate4,IF(C28&gt;MAW.Age3,MAW.Rate3,IF(C28&gt;MAW.Age2,MAW.Rate2,IF(C28&gt;MAW.Age1,MAW.Rate1,0)))))</f>
        <v>0</v>
      </c>
      <c r="AI28" s="67"/>
      <c r="AJ28" s="59">
        <f>IF(AND(A28&lt;=StepUp.Yr,AK28=1),1,0)</f>
        <v>1</v>
      </c>
      <c r="AK28" s="69">
        <f>IF(AND(C28&lt;=Age.FirstWD,C28&lt;=Age.AnnuityComm,C28&lt;Age.Death),1,0)</f>
        <v>1</v>
      </c>
      <c r="AL28" s="4">
        <f>IF(AND(OR(C28&gt;Age.FirstWD,C28&gt;Age.AnnuityComm),V27&gt;0,C28&lt;Age.Death),1,0)</f>
        <v>0</v>
      </c>
      <c r="AM28" s="4">
        <f>IF(C28&gt;=Age.Death,0,IF(AND(AL27=1,V27=0),1,AM27))</f>
        <v>0</v>
      </c>
      <c r="AN28" s="57">
        <f>IF(C28=Age.Death,1,0)</f>
        <v>0</v>
      </c>
      <c r="AO28" s="4"/>
      <c r="AP28" s="74">
        <v>0.03</v>
      </c>
      <c r="AQ28" s="75">
        <v>0.216490697493864</v>
      </c>
      <c r="AR28" s="64">
        <f t="shared" si="33"/>
        <v>0</v>
      </c>
      <c r="AS28" s="72">
        <f t="shared" si="19"/>
        <v>0.7440939149</v>
      </c>
      <c r="AT28" s="4"/>
      <c r="AU28" s="73">
        <f>VLOOKUP(C28,DecrermentAssumptions!$A$3:$B$118,2,FALSE)</f>
        <v>0.005</v>
      </c>
      <c r="AV28" s="65">
        <f t="shared" si="20"/>
        <v>0</v>
      </c>
      <c r="AW28" s="59">
        <f t="shared" si="34"/>
        <v>0</v>
      </c>
      <c r="AX28" s="64">
        <f t="shared" si="35"/>
        <v>947.0260966</v>
      </c>
    </row>
    <row r="29" ht="15.75" customHeight="1">
      <c r="A29" s="55">
        <f t="shared" si="21"/>
        <v>11</v>
      </c>
      <c r="B29" s="56">
        <f t="shared" si="22"/>
        <v>46600</v>
      </c>
      <c r="C29" s="57">
        <f t="shared" si="23"/>
        <v>71</v>
      </c>
      <c r="D29" s="58">
        <v>0.0</v>
      </c>
      <c r="E29" s="59">
        <f t="shared" si="4"/>
        <v>95258.51974</v>
      </c>
      <c r="F29" s="59">
        <f t="shared" ref="F29:G29" si="60">Y28*(1+AP29)</f>
        <v>16623.77356</v>
      </c>
      <c r="G29" s="59">
        <f t="shared" si="60"/>
        <v>78634.74617</v>
      </c>
      <c r="H29" s="60">
        <f>V28*(Rate.MandE+Rate.FundFee)</f>
        <v>1704.842892</v>
      </c>
      <c r="I29" s="59">
        <f t="shared" si="25"/>
        <v>93553.67684</v>
      </c>
      <c r="J29" s="59">
        <f t="shared" ref="J29:K29" si="61">IF($I29=0,0,F29*($I29/$E29))</f>
        <v>16326.25769</v>
      </c>
      <c r="K29" s="59">
        <f t="shared" si="61"/>
        <v>77227.41916</v>
      </c>
      <c r="L29" s="60">
        <f t="shared" si="7"/>
        <v>4268.630369</v>
      </c>
      <c r="M29" s="59">
        <f t="shared" si="27"/>
        <v>89285.04647</v>
      </c>
      <c r="N29" s="59">
        <f t="shared" ref="N29:O29" si="62">IF($M29=0,0,J29*($M29/$I29))</f>
        <v>15581.32962</v>
      </c>
      <c r="O29" s="59">
        <f t="shared" si="62"/>
        <v>73703.71685</v>
      </c>
      <c r="P29" s="60">
        <f>Rate.RiderCharge*M29</f>
        <v>758.922895</v>
      </c>
      <c r="Q29" s="59">
        <f t="shared" si="9"/>
        <v>88526.12358</v>
      </c>
      <c r="R29" s="59">
        <f t="shared" si="10"/>
        <v>15448.88832</v>
      </c>
      <c r="S29" s="62">
        <f t="shared" si="11"/>
        <v>0.174512197</v>
      </c>
      <c r="T29" s="59">
        <f t="shared" si="12"/>
        <v>73077.23526</v>
      </c>
      <c r="U29" s="60">
        <f t="shared" si="29"/>
        <v>475.5550652</v>
      </c>
      <c r="V29" s="63">
        <f t="shared" si="13"/>
        <v>88050.56851</v>
      </c>
      <c r="W29" s="59">
        <f t="shared" si="14"/>
        <v>15365.89816</v>
      </c>
      <c r="X29" s="59">
        <f t="shared" si="15"/>
        <v>72684.67035</v>
      </c>
      <c r="Y29" s="59">
        <f>IF(AR29=1,V29*Fund.Reb.Target,W29)</f>
        <v>17610.1137</v>
      </c>
      <c r="Z29" s="64">
        <f t="shared" si="16"/>
        <v>70916.00988</v>
      </c>
      <c r="AA29" s="59">
        <f t="shared" si="30"/>
        <v>94635.45798</v>
      </c>
      <c r="AB29" s="59">
        <f t="shared" si="17"/>
        <v>0</v>
      </c>
      <c r="AC29" s="65">
        <f t="shared" si="31"/>
        <v>71234.85945</v>
      </c>
      <c r="AD29" s="66">
        <f>MAX(IF(AK29=1,V29,0),AD28*(1-AU29)+D29,IF(AJ29=1,AD28*(1-AU29)*(1+Rate.StepUp)+D29-H29-P29,0))</f>
        <v>142287.679</v>
      </c>
      <c r="AE29" s="66">
        <f>IF(AL29=1,Rate.WD*AD29,IF(AM29=1,AG29,0))</f>
        <v>4268.630369</v>
      </c>
      <c r="AF29" s="59">
        <f t="shared" si="18"/>
        <v>4268.630369</v>
      </c>
      <c r="AG29" s="59">
        <f t="shared" si="32"/>
        <v>7114.383949</v>
      </c>
      <c r="AH29" s="67">
        <f>IF(AK29=1,0,IF(C29&gt;MAW.Age4,MAW.Rate4,IF(C29&gt;MAW.Age3,MAW.Rate3,IF(C29&gt;MAW.Age2,MAW.Rate2,IF(C29&gt;MAW.Age1,MAW.Rate1,0)))))</f>
        <v>0.05</v>
      </c>
      <c r="AI29" s="67"/>
      <c r="AJ29" s="59">
        <f>IF(AND(A29&lt;=StepUp.Yr,AK29=1),1,0)</f>
        <v>0</v>
      </c>
      <c r="AK29" s="69">
        <f>IF(AND(C29&lt;=Age.FirstWD,C29&lt;=Age.AnnuityComm,C29&lt;Age.Death),1,0)</f>
        <v>0</v>
      </c>
      <c r="AL29" s="4">
        <f>IF(AND(OR(C29&gt;Age.FirstWD,C29&gt;Age.AnnuityComm),V28&gt;0,C29&lt;Age.Death),1,0)</f>
        <v>1</v>
      </c>
      <c r="AM29" s="4">
        <f>IF(C29&gt;=Age.Death,0,IF(AND(AL28=1,V28=0),1,AM28))</f>
        <v>0</v>
      </c>
      <c r="AN29" s="57">
        <f>IF(C29=Age.Death,1,0)</f>
        <v>0</v>
      </c>
      <c r="AO29" s="4"/>
      <c r="AP29" s="74">
        <v>0.03</v>
      </c>
      <c r="AQ29" s="75">
        <v>-0.166370956403824</v>
      </c>
      <c r="AR29" s="64">
        <f t="shared" si="33"/>
        <v>1</v>
      </c>
      <c r="AS29" s="72">
        <f t="shared" si="19"/>
        <v>0.7224212766</v>
      </c>
      <c r="AT29" s="4"/>
      <c r="AU29" s="73">
        <f>VLOOKUP(C29,DecrermentAssumptions!$A$3:$B$118,2,FALSE)</f>
        <v>0.005</v>
      </c>
      <c r="AV29" s="65">
        <f t="shared" si="20"/>
        <v>0</v>
      </c>
      <c r="AW29" s="59">
        <f t="shared" si="34"/>
        <v>0</v>
      </c>
      <c r="AX29" s="64">
        <f t="shared" si="35"/>
        <v>758.922895</v>
      </c>
    </row>
    <row r="30" ht="15.75" customHeight="1">
      <c r="A30" s="55">
        <f t="shared" si="21"/>
        <v>12</v>
      </c>
      <c r="B30" s="56">
        <f t="shared" si="22"/>
        <v>46966</v>
      </c>
      <c r="C30" s="57">
        <f t="shared" si="23"/>
        <v>72</v>
      </c>
      <c r="D30" s="58">
        <v>0.0</v>
      </c>
      <c r="E30" s="59">
        <f t="shared" si="4"/>
        <v>75932.61001</v>
      </c>
      <c r="F30" s="59">
        <f t="shared" ref="F30:G30" si="63">Y29*(1+AP30)</f>
        <v>18138.41711</v>
      </c>
      <c r="G30" s="59">
        <f t="shared" si="63"/>
        <v>57794.19289</v>
      </c>
      <c r="H30" s="60">
        <f>V29*(Rate.MandE+Rate.FundFee)</f>
        <v>1364.783812</v>
      </c>
      <c r="I30" s="59">
        <f t="shared" si="25"/>
        <v>74567.8262</v>
      </c>
      <c r="J30" s="59">
        <f t="shared" ref="J30:K30" si="64">IF($I30=0,0,F30*($I30/$E30))</f>
        <v>17812.40411</v>
      </c>
      <c r="K30" s="59">
        <f t="shared" si="64"/>
        <v>56755.42208</v>
      </c>
      <c r="L30" s="60">
        <f t="shared" si="7"/>
        <v>4247.287218</v>
      </c>
      <c r="M30" s="59">
        <f t="shared" si="27"/>
        <v>70320.53898</v>
      </c>
      <c r="N30" s="59">
        <f t="shared" ref="N30:O30" si="65">IF($M30=0,0,J30*($M30/$I30))</f>
        <v>16797.83255</v>
      </c>
      <c r="O30" s="59">
        <f t="shared" si="65"/>
        <v>53522.70643</v>
      </c>
      <c r="P30" s="60">
        <f>Rate.RiderCharge*M30</f>
        <v>597.7245813</v>
      </c>
      <c r="Q30" s="59">
        <f t="shared" si="9"/>
        <v>69722.8144</v>
      </c>
      <c r="R30" s="59">
        <f t="shared" si="10"/>
        <v>16655.05097</v>
      </c>
      <c r="S30" s="62">
        <f t="shared" si="11"/>
        <v>0.2388751962</v>
      </c>
      <c r="T30" s="59">
        <f t="shared" si="12"/>
        <v>53067.76343</v>
      </c>
      <c r="U30" s="60">
        <f t="shared" si="29"/>
        <v>473.1772899</v>
      </c>
      <c r="V30" s="63">
        <f t="shared" si="13"/>
        <v>69249.63711</v>
      </c>
      <c r="W30" s="59">
        <f t="shared" si="14"/>
        <v>16542.02065</v>
      </c>
      <c r="X30" s="59">
        <f t="shared" si="15"/>
        <v>52707.61646</v>
      </c>
      <c r="Y30" s="59">
        <f>IF(AR30=1,V30*Fund.Reb.Target,W30)</f>
        <v>13849.92742</v>
      </c>
      <c r="Z30" s="64">
        <f t="shared" si="16"/>
        <v>55872.88698</v>
      </c>
      <c r="AA30" s="59">
        <f t="shared" si="30"/>
        <v>94162.28069</v>
      </c>
      <c r="AB30" s="59">
        <f t="shared" si="17"/>
        <v>0</v>
      </c>
      <c r="AC30" s="65">
        <f t="shared" si="31"/>
        <v>64647.54639</v>
      </c>
      <c r="AD30" s="66">
        <f>MAX(IF(AK30=1,V30,0),AD29*(1-AU30)+D30,IF(AJ30=1,AD29*(1-AU30)*(1+Rate.StepUp)+D30-H30-P30,0))</f>
        <v>141576.2406</v>
      </c>
      <c r="AE30" s="66">
        <f>IF(AL30=1,Rate.WD*AD30,IF(AM30=1,AG30,0))</f>
        <v>4247.287218</v>
      </c>
      <c r="AF30" s="59">
        <f t="shared" si="18"/>
        <v>8515.917587</v>
      </c>
      <c r="AG30" s="59">
        <f t="shared" si="32"/>
        <v>7078.812029</v>
      </c>
      <c r="AH30" s="67">
        <f>IF(AK30=1,0,IF(C30&gt;MAW.Age4,MAW.Rate4,IF(C30&gt;MAW.Age3,MAW.Rate3,IF(C30&gt;MAW.Age2,MAW.Rate2,IF(C30&gt;MAW.Age1,MAW.Rate1,0)))))</f>
        <v>0.05</v>
      </c>
      <c r="AI30" s="67"/>
      <c r="AJ30" s="59">
        <f>IF(AND(A30&lt;=StepUp.Yr,AK30=1),1,0)</f>
        <v>0</v>
      </c>
      <c r="AK30" s="69">
        <f>IF(AND(C30&lt;=Age.FirstWD,C30&lt;=Age.AnnuityComm,C30&lt;Age.Death),1,0)</f>
        <v>0</v>
      </c>
      <c r="AL30" s="4">
        <f>IF(AND(OR(C30&gt;Age.FirstWD,C30&gt;Age.AnnuityComm),V29&gt;0,C30&lt;Age.Death),1,0)</f>
        <v>1</v>
      </c>
      <c r="AM30" s="4">
        <f>IF(C30&gt;=Age.Death,0,IF(AND(AL29=1,V29=0),1,AM29))</f>
        <v>0</v>
      </c>
      <c r="AN30" s="57">
        <f>IF(C30=Age.Death,1,0)</f>
        <v>0</v>
      </c>
      <c r="AO30" s="4"/>
      <c r="AP30" s="74">
        <v>0.03</v>
      </c>
      <c r="AQ30" s="75">
        <v>-0.185033210485892</v>
      </c>
      <c r="AR30" s="64">
        <f t="shared" si="33"/>
        <v>1</v>
      </c>
      <c r="AS30" s="72">
        <f t="shared" si="19"/>
        <v>0.7013798802</v>
      </c>
      <c r="AT30" s="4"/>
      <c r="AU30" s="73">
        <f>VLOOKUP(C30,DecrermentAssumptions!$A$3:$B$118,2,FALSE)</f>
        <v>0.005</v>
      </c>
      <c r="AV30" s="65">
        <f t="shared" si="20"/>
        <v>0</v>
      </c>
      <c r="AW30" s="59">
        <f t="shared" si="34"/>
        <v>0</v>
      </c>
      <c r="AX30" s="64">
        <f t="shared" si="35"/>
        <v>597.7245813</v>
      </c>
    </row>
    <row r="31" ht="15.75" customHeight="1">
      <c r="A31" s="55">
        <f t="shared" si="21"/>
        <v>13</v>
      </c>
      <c r="B31" s="56">
        <f t="shared" si="22"/>
        <v>47331</v>
      </c>
      <c r="C31" s="57">
        <f t="shared" si="23"/>
        <v>73</v>
      </c>
      <c r="D31" s="58">
        <v>0.0</v>
      </c>
      <c r="E31" s="59">
        <f t="shared" si="4"/>
        <v>79295.45928</v>
      </c>
      <c r="F31" s="59">
        <f t="shared" ref="F31:G31" si="66">Y30*(1+AP31)</f>
        <v>14265.42524</v>
      </c>
      <c r="G31" s="59">
        <f t="shared" si="66"/>
        <v>65030.03404</v>
      </c>
      <c r="H31" s="60">
        <f>V30*(Rate.MandE+Rate.FundFee)</f>
        <v>1073.369375</v>
      </c>
      <c r="I31" s="59">
        <f t="shared" si="25"/>
        <v>78222.08991</v>
      </c>
      <c r="J31" s="59">
        <f t="shared" ref="J31:K31" si="67">IF($I31=0,0,F31*($I31/$E31))</f>
        <v>14072.32376</v>
      </c>
      <c r="K31" s="59">
        <f t="shared" si="67"/>
        <v>64149.76614</v>
      </c>
      <c r="L31" s="60">
        <f t="shared" si="7"/>
        <v>4226.050782</v>
      </c>
      <c r="M31" s="59">
        <f t="shared" si="27"/>
        <v>73996.03913</v>
      </c>
      <c r="N31" s="59">
        <f t="shared" ref="N31:O31" si="68">IF($M31=0,0,J31*($M31/$I31))</f>
        <v>13312.04805</v>
      </c>
      <c r="O31" s="59">
        <f t="shared" si="68"/>
        <v>60683.99107</v>
      </c>
      <c r="P31" s="60">
        <f>Rate.RiderCharge*M31</f>
        <v>628.9663326</v>
      </c>
      <c r="Q31" s="59">
        <f t="shared" si="9"/>
        <v>73367.07279</v>
      </c>
      <c r="R31" s="59">
        <f t="shared" si="10"/>
        <v>13198.89565</v>
      </c>
      <c r="S31" s="62">
        <f t="shared" si="11"/>
        <v>0.1799021706</v>
      </c>
      <c r="T31" s="59">
        <f t="shared" si="12"/>
        <v>60168.17715</v>
      </c>
      <c r="U31" s="60">
        <f t="shared" si="29"/>
        <v>470.8114035</v>
      </c>
      <c r="V31" s="63">
        <f t="shared" si="13"/>
        <v>72896.26139</v>
      </c>
      <c r="W31" s="59">
        <f t="shared" si="14"/>
        <v>13114.19565</v>
      </c>
      <c r="X31" s="59">
        <f t="shared" si="15"/>
        <v>59782.06574</v>
      </c>
      <c r="Y31" s="59">
        <f>IF(AR31=1,V31*Fund.Reb.Target,W31)</f>
        <v>14579.25228</v>
      </c>
      <c r="Z31" s="64">
        <f t="shared" si="16"/>
        <v>58787.82052</v>
      </c>
      <c r="AA31" s="59">
        <f t="shared" si="30"/>
        <v>93691.46929</v>
      </c>
      <c r="AB31" s="59">
        <f t="shared" si="17"/>
        <v>0</v>
      </c>
      <c r="AC31" s="65">
        <f t="shared" si="31"/>
        <v>58374.68573</v>
      </c>
      <c r="AD31" s="66">
        <f>MAX(IF(AK31=1,V31,0),AD30*(1-AU31)+D31,IF(AJ31=1,AD30*(1-AU31)*(1+Rate.StepUp)+D31-H31-P31,0))</f>
        <v>140868.3594</v>
      </c>
      <c r="AE31" s="66">
        <f>IF(AL31=1,Rate.WD*AD31,IF(AM31=1,AG31,0))</f>
        <v>4226.050782</v>
      </c>
      <c r="AF31" s="59">
        <f t="shared" si="18"/>
        <v>12741.96837</v>
      </c>
      <c r="AG31" s="59">
        <f t="shared" si="32"/>
        <v>7043.417969</v>
      </c>
      <c r="AH31" s="67">
        <f>IF(AK31=1,0,IF(C31&gt;MAW.Age4,MAW.Rate4,IF(C31&gt;MAW.Age3,MAW.Rate3,IF(C31&gt;MAW.Age2,MAW.Rate2,IF(C31&gt;MAW.Age1,MAW.Rate1,0)))))</f>
        <v>0.05</v>
      </c>
      <c r="AI31" s="67"/>
      <c r="AJ31" s="59">
        <f>IF(AND(A31&lt;=StepUp.Yr,AK31=1),1,0)</f>
        <v>0</v>
      </c>
      <c r="AK31" s="69">
        <f>IF(AND(C31&lt;=Age.FirstWD,C31&lt;=Age.AnnuityComm,C31&lt;Age.Death),1,0)</f>
        <v>0</v>
      </c>
      <c r="AL31" s="4">
        <f>IF(AND(OR(C31&gt;Age.FirstWD,C31&gt;Age.AnnuityComm),V30&gt;0,C31&lt;Age.Death),1,0)</f>
        <v>1</v>
      </c>
      <c r="AM31" s="4">
        <f>IF(C31&gt;=Age.Death,0,IF(AND(AL30=1,V30=0),1,AM30))</f>
        <v>0</v>
      </c>
      <c r="AN31" s="57">
        <f>IF(C31=Age.Death,1,0)</f>
        <v>0</v>
      </c>
      <c r="AO31" s="4"/>
      <c r="AP31" s="74">
        <v>0.03</v>
      </c>
      <c r="AQ31" s="75">
        <v>0.16389249883633</v>
      </c>
      <c r="AR31" s="64">
        <f t="shared" si="33"/>
        <v>1</v>
      </c>
      <c r="AS31" s="72">
        <f t="shared" si="19"/>
        <v>0.68095134</v>
      </c>
      <c r="AT31" s="4"/>
      <c r="AU31" s="73">
        <f>VLOOKUP(C31,DecrermentAssumptions!$A$3:$B$118,2,FALSE)</f>
        <v>0.005</v>
      </c>
      <c r="AV31" s="65">
        <f t="shared" si="20"/>
        <v>0</v>
      </c>
      <c r="AW31" s="59">
        <f t="shared" si="34"/>
        <v>0</v>
      </c>
      <c r="AX31" s="64">
        <f t="shared" si="35"/>
        <v>628.9663326</v>
      </c>
    </row>
    <row r="32" ht="15.75" customHeight="1">
      <c r="A32" s="55">
        <f t="shared" si="21"/>
        <v>14</v>
      </c>
      <c r="B32" s="56">
        <f t="shared" si="22"/>
        <v>47696</v>
      </c>
      <c r="C32" s="57">
        <f t="shared" si="23"/>
        <v>74</v>
      </c>
      <c r="D32" s="58">
        <v>0.0</v>
      </c>
      <c r="E32" s="59">
        <f t="shared" si="4"/>
        <v>67415.55535</v>
      </c>
      <c r="F32" s="59">
        <f t="shared" ref="F32:G32" si="69">Y31*(1+AP32)</f>
        <v>15016.62985</v>
      </c>
      <c r="G32" s="59">
        <f t="shared" si="69"/>
        <v>52398.9255</v>
      </c>
      <c r="H32" s="60">
        <f>V31*(Rate.MandE+Rate.FundFee)</f>
        <v>1129.892052</v>
      </c>
      <c r="I32" s="59">
        <f t="shared" si="25"/>
        <v>66285.6633</v>
      </c>
      <c r="J32" s="59">
        <f t="shared" ref="J32:K32" si="70">IF($I32=0,0,F32*($I32/$E32))</f>
        <v>14764.94949</v>
      </c>
      <c r="K32" s="59">
        <f t="shared" si="70"/>
        <v>51520.7138</v>
      </c>
      <c r="L32" s="60">
        <f t="shared" si="7"/>
        <v>4204.920528</v>
      </c>
      <c r="M32" s="59">
        <f t="shared" si="27"/>
        <v>62080.74277</v>
      </c>
      <c r="N32" s="59">
        <f t="shared" ref="N32:O32" si="71">IF($M32=0,0,J32*($M32/$I32))</f>
        <v>13828.31499</v>
      </c>
      <c r="O32" s="59">
        <f t="shared" si="71"/>
        <v>48252.42778</v>
      </c>
      <c r="P32" s="60">
        <f>Rate.RiderCharge*M32</f>
        <v>527.6863135</v>
      </c>
      <c r="Q32" s="59">
        <f t="shared" si="9"/>
        <v>61553.05645</v>
      </c>
      <c r="R32" s="59">
        <f t="shared" si="10"/>
        <v>13710.77432</v>
      </c>
      <c r="S32" s="59"/>
      <c r="T32" s="59">
        <f t="shared" si="12"/>
        <v>47842.28214</v>
      </c>
      <c r="U32" s="60">
        <f t="shared" si="29"/>
        <v>468.4573464</v>
      </c>
      <c r="V32" s="63">
        <f t="shared" si="13"/>
        <v>61084.59911</v>
      </c>
      <c r="W32" s="59">
        <f t="shared" si="14"/>
        <v>13606.42673</v>
      </c>
      <c r="X32" s="59">
        <f t="shared" si="15"/>
        <v>47478.17238</v>
      </c>
      <c r="Y32" s="59">
        <f>IF(AR32=1,V32*Fund.Reb.Target,W32)</f>
        <v>12216.91982</v>
      </c>
      <c r="Z32" s="64">
        <f t="shared" si="16"/>
        <v>49336.13663</v>
      </c>
      <c r="AA32" s="59">
        <f t="shared" si="30"/>
        <v>93223.01194</v>
      </c>
      <c r="AB32" s="59">
        <f t="shared" si="17"/>
        <v>0</v>
      </c>
      <c r="AC32" s="65">
        <f t="shared" si="31"/>
        <v>52199.18316</v>
      </c>
      <c r="AD32" s="66">
        <f>MAX(IF(AK32=1,V32,0),AD31*(1-AU32)+D32,IF(AJ32=1,AD31*(1-AU32)*(1+Rate.StepUp)+D32-H32-P32,0))</f>
        <v>140164.0176</v>
      </c>
      <c r="AE32" s="66">
        <f>IF(AL32=1,Rate.WD*AD32,IF(AM32=1,AG32,0))</f>
        <v>4204.920528</v>
      </c>
      <c r="AF32" s="59">
        <f t="shared" si="18"/>
        <v>16946.8889</v>
      </c>
      <c r="AG32" s="59">
        <f t="shared" si="32"/>
        <v>7008.200879</v>
      </c>
      <c r="AH32" s="67">
        <f>IF(AK32=1,0,IF(C32&gt;MAW.Age4,MAW.Rate4,IF(C32&gt;MAW.Age3,MAW.Rate3,IF(C32&gt;MAW.Age2,MAW.Rate2,IF(C32&gt;MAW.Age1,MAW.Rate1,0)))))</f>
        <v>0.05</v>
      </c>
      <c r="AI32" s="67"/>
      <c r="AJ32" s="59">
        <f>IF(AND(A32&lt;=StepUp.Yr,AK32=1),1,0)</f>
        <v>0</v>
      </c>
      <c r="AK32" s="69">
        <f>IF(AND(C32&lt;=Age.FirstWD,C32&lt;=Age.AnnuityComm,C32&lt;Age.Death),1,0)</f>
        <v>0</v>
      </c>
      <c r="AL32" s="4">
        <f>IF(AND(OR(C32&gt;Age.FirstWD,C32&gt;Age.AnnuityComm),V31&gt;0,C32&lt;Age.Death),1,0)</f>
        <v>1</v>
      </c>
      <c r="AM32" s="4">
        <f>IF(C32&gt;=Age.Death,0,IF(AND(AL31=1,V31=0),1,AM31))</f>
        <v>0</v>
      </c>
      <c r="AN32" s="57">
        <f>IF(C32=Age.Death,1,0)</f>
        <v>0</v>
      </c>
      <c r="AO32" s="4"/>
      <c r="AP32" s="74">
        <v>0.03</v>
      </c>
      <c r="AQ32" s="75">
        <v>-0.108677187889201</v>
      </c>
      <c r="AR32" s="64">
        <f t="shared" si="33"/>
        <v>1</v>
      </c>
      <c r="AS32" s="72">
        <f t="shared" si="19"/>
        <v>0.6611178058</v>
      </c>
      <c r="AT32" s="4"/>
      <c r="AU32" s="73">
        <f>VLOOKUP(C32,DecrermentAssumptions!$A$3:$B$118,2,FALSE)</f>
        <v>0.005</v>
      </c>
      <c r="AV32" s="65">
        <f t="shared" si="20"/>
        <v>0</v>
      </c>
      <c r="AW32" s="59">
        <f t="shared" si="34"/>
        <v>0</v>
      </c>
      <c r="AX32" s="64">
        <f t="shared" si="35"/>
        <v>527.6863135</v>
      </c>
    </row>
    <row r="33" ht="15.75" customHeight="1">
      <c r="A33" s="55">
        <f t="shared" si="21"/>
        <v>15</v>
      </c>
      <c r="B33" s="56">
        <f t="shared" si="22"/>
        <v>48061</v>
      </c>
      <c r="C33" s="57">
        <f t="shared" si="23"/>
        <v>75</v>
      </c>
      <c r="D33" s="58">
        <v>0.0</v>
      </c>
      <c r="E33" s="59">
        <f t="shared" si="4"/>
        <v>59514.33972</v>
      </c>
      <c r="F33" s="59">
        <f t="shared" ref="F33:G33" si="72">Y32*(1+AP33)</f>
        <v>12583.42742</v>
      </c>
      <c r="G33" s="59">
        <f t="shared" si="72"/>
        <v>46930.91231</v>
      </c>
      <c r="H33" s="60">
        <f>V32*(Rate.MandE+Rate.FundFee)</f>
        <v>946.8112862</v>
      </c>
      <c r="I33" s="59">
        <f t="shared" si="25"/>
        <v>58567.52844</v>
      </c>
      <c r="J33" s="59">
        <f t="shared" ref="J33:K33" si="73">IF($I33=0,0,F33*($I33/$E33))</f>
        <v>12383.23817</v>
      </c>
      <c r="K33" s="59">
        <f t="shared" si="73"/>
        <v>46184.29027</v>
      </c>
      <c r="L33" s="60">
        <f t="shared" si="7"/>
        <v>4183.895925</v>
      </c>
      <c r="M33" s="59">
        <f t="shared" si="27"/>
        <v>54383.63251</v>
      </c>
      <c r="N33" s="59">
        <f t="shared" ref="N33:O33" si="74">IF($M33=0,0,J33*($M33/$I33))</f>
        <v>11498.61522</v>
      </c>
      <c r="O33" s="59">
        <f t="shared" si="74"/>
        <v>42885.01729</v>
      </c>
      <c r="P33" s="60">
        <f>Rate.RiderCharge*M33</f>
        <v>462.2608763</v>
      </c>
      <c r="Q33" s="59">
        <f t="shared" si="9"/>
        <v>53921.37163</v>
      </c>
      <c r="R33" s="59">
        <f t="shared" si="10"/>
        <v>11400.87699</v>
      </c>
      <c r="S33" s="59"/>
      <c r="T33" s="59">
        <f t="shared" si="12"/>
        <v>42520.49465</v>
      </c>
      <c r="U33" s="60">
        <f t="shared" si="29"/>
        <v>466.1150597</v>
      </c>
      <c r="V33" s="63">
        <f t="shared" si="13"/>
        <v>53455.25658</v>
      </c>
      <c r="W33" s="59">
        <f t="shared" si="14"/>
        <v>11302.32385</v>
      </c>
      <c r="X33" s="59">
        <f t="shared" si="15"/>
        <v>42152.93273</v>
      </c>
      <c r="Y33" s="59">
        <f>IF(AR33=1,V33*Fund.Reb.Target,W33)</f>
        <v>10691.05132</v>
      </c>
      <c r="Z33" s="64">
        <f t="shared" si="16"/>
        <v>43230.32032</v>
      </c>
      <c r="AA33" s="59">
        <f t="shared" si="30"/>
        <v>92756.89688</v>
      </c>
      <c r="AB33" s="59">
        <f t="shared" si="17"/>
        <v>0</v>
      </c>
      <c r="AC33" s="65">
        <f t="shared" si="31"/>
        <v>46324.19455</v>
      </c>
      <c r="AD33" s="66">
        <f>MAX(IF(AK33=1,V33,0),AD32*(1-AU33)+D33,IF(AJ33=1,AD32*(1-AU33)*(1+Rate.StepUp)+D33-H33-P33,0))</f>
        <v>139463.1975</v>
      </c>
      <c r="AE33" s="66">
        <f>IF(AL33=1,Rate.WD*AD33,IF(AM33=1,AG33,0))</f>
        <v>4183.895925</v>
      </c>
      <c r="AF33" s="59">
        <f t="shared" si="18"/>
        <v>21130.78482</v>
      </c>
      <c r="AG33" s="59">
        <f t="shared" si="32"/>
        <v>6973.159875</v>
      </c>
      <c r="AH33" s="67">
        <f>IF(AK33=1,0,IF(C33&gt;MAW.Age4,MAW.Rate4,IF(C33&gt;MAW.Age3,MAW.Rate3,IF(C33&gt;MAW.Age2,MAW.Rate2,IF(C33&gt;MAW.Age1,MAW.Rate1,0)))))</f>
        <v>0.05</v>
      </c>
      <c r="AI33" s="67"/>
      <c r="AJ33" s="59">
        <f>IF(AND(A33&lt;=StepUp.Yr,AK33=1),1,0)</f>
        <v>0</v>
      </c>
      <c r="AK33" s="69">
        <f>IF(AND(C33&lt;=Age.FirstWD,C33&lt;=Age.AnnuityComm,C33&lt;Age.Death),1,0)</f>
        <v>0</v>
      </c>
      <c r="AL33" s="4">
        <f>IF(AND(OR(C33&gt;Age.FirstWD,C33&gt;Age.AnnuityComm),V32&gt;0,C33&lt;Age.Death),1,0)</f>
        <v>1</v>
      </c>
      <c r="AM33" s="4">
        <f>IF(C33&gt;=Age.Death,0,IF(AND(AL32=1,V32=0),1,AM32))</f>
        <v>0</v>
      </c>
      <c r="AN33" s="57">
        <f>IF(C33=Age.Death,1,0)</f>
        <v>0</v>
      </c>
      <c r="AO33" s="4"/>
      <c r="AP33" s="74">
        <v>0.03</v>
      </c>
      <c r="AQ33" s="75">
        <v>-0.0487517769016601</v>
      </c>
      <c r="AR33" s="64">
        <f t="shared" si="33"/>
        <v>1</v>
      </c>
      <c r="AS33" s="72">
        <f t="shared" si="19"/>
        <v>0.6418619474</v>
      </c>
      <c r="AT33" s="4"/>
      <c r="AU33" s="73">
        <f>VLOOKUP(C33,DecrermentAssumptions!$A$3:$B$118,2,FALSE)</f>
        <v>0.005</v>
      </c>
      <c r="AV33" s="65">
        <f t="shared" si="20"/>
        <v>0</v>
      </c>
      <c r="AW33" s="59">
        <f t="shared" si="34"/>
        <v>0</v>
      </c>
      <c r="AX33" s="64">
        <f t="shared" si="35"/>
        <v>462.2608763</v>
      </c>
    </row>
    <row r="34" ht="15.75" customHeight="1">
      <c r="A34" s="55">
        <f t="shared" si="21"/>
        <v>16</v>
      </c>
      <c r="B34" s="56">
        <f t="shared" si="22"/>
        <v>48427</v>
      </c>
      <c r="C34" s="57">
        <f t="shared" si="23"/>
        <v>76</v>
      </c>
      <c r="D34" s="58">
        <v>0.0</v>
      </c>
      <c r="E34" s="59">
        <f t="shared" si="4"/>
        <v>52842.31643</v>
      </c>
      <c r="F34" s="59">
        <f t="shared" ref="F34:G34" si="75">Y33*(1+AP34)</f>
        <v>11011.78285</v>
      </c>
      <c r="G34" s="59">
        <f t="shared" si="75"/>
        <v>41830.53358</v>
      </c>
      <c r="H34" s="60">
        <f>V33*(Rate.MandE+Rate.FundFee)</f>
        <v>828.5564769</v>
      </c>
      <c r="I34" s="59">
        <f t="shared" si="25"/>
        <v>52013.75996</v>
      </c>
      <c r="J34" s="59">
        <f t="shared" ref="J34:K34" si="76">IF($I34=0,0,F34*($I34/$E34))</f>
        <v>10839.1204</v>
      </c>
      <c r="K34" s="59">
        <f t="shared" si="76"/>
        <v>41174.63956</v>
      </c>
      <c r="L34" s="60">
        <f t="shared" si="7"/>
        <v>4162.976445</v>
      </c>
      <c r="M34" s="59">
        <f t="shared" si="27"/>
        <v>47850.78351</v>
      </c>
      <c r="N34" s="59">
        <f t="shared" ref="N34:O34" si="77">IF($M34=0,0,J34*($M34/$I34))</f>
        <v>9971.599903</v>
      </c>
      <c r="O34" s="59">
        <f t="shared" si="77"/>
        <v>37879.18361</v>
      </c>
      <c r="P34" s="60">
        <f>Rate.RiderCharge*M34</f>
        <v>406.7316598</v>
      </c>
      <c r="Q34" s="59">
        <f t="shared" si="9"/>
        <v>47444.05185</v>
      </c>
      <c r="R34" s="59">
        <f t="shared" si="10"/>
        <v>9886.841304</v>
      </c>
      <c r="S34" s="59"/>
      <c r="T34" s="59">
        <f t="shared" si="12"/>
        <v>37557.21055</v>
      </c>
      <c r="U34" s="60">
        <f t="shared" si="29"/>
        <v>463.7844844</v>
      </c>
      <c r="V34" s="63">
        <f t="shared" si="13"/>
        <v>46980.26737</v>
      </c>
      <c r="W34" s="59">
        <f t="shared" si="14"/>
        <v>9790.193497</v>
      </c>
      <c r="X34" s="59">
        <f t="shared" si="15"/>
        <v>37190.07387</v>
      </c>
      <c r="Y34" s="59">
        <f>IF(AR34=1,V34*Fund.Reb.Target,W34)</f>
        <v>9396.053473</v>
      </c>
      <c r="Z34" s="64">
        <f t="shared" si="16"/>
        <v>38047.99838</v>
      </c>
      <c r="AA34" s="59">
        <f t="shared" si="30"/>
        <v>92293.1124</v>
      </c>
      <c r="AB34" s="59">
        <f t="shared" si="17"/>
        <v>0</v>
      </c>
      <c r="AC34" s="65">
        <f t="shared" si="31"/>
        <v>40673.38952</v>
      </c>
      <c r="AD34" s="66">
        <f>MAX(IF(AK34=1,V34,0),AD33*(1-AU34)+D34,IF(AJ34=1,AD33*(1-AU34)*(1+Rate.StepUp)+D34-H34-P34,0))</f>
        <v>138765.8815</v>
      </c>
      <c r="AE34" s="66">
        <f>IF(AL34=1,Rate.WD*AD34,IF(AM34=1,AG34,0))</f>
        <v>4162.976445</v>
      </c>
      <c r="AF34" s="59">
        <f t="shared" si="18"/>
        <v>25293.76127</v>
      </c>
      <c r="AG34" s="59">
        <f t="shared" si="32"/>
        <v>6938.294076</v>
      </c>
      <c r="AH34" s="67">
        <f>IF(AK34=1,0,IF(C34&gt;MAW.Age4,MAW.Rate4,IF(C34&gt;MAW.Age3,MAW.Rate3,IF(C34&gt;MAW.Age2,MAW.Rate2,IF(C34&gt;MAW.Age1,MAW.Rate1,0)))))</f>
        <v>0.05</v>
      </c>
      <c r="AI34" s="67"/>
      <c r="AJ34" s="59">
        <f>IF(AND(A34&lt;=StepUp.Yr,AK34=1),1,0)</f>
        <v>0</v>
      </c>
      <c r="AK34" s="69">
        <f>IF(AND(C34&lt;=Age.FirstWD,C34&lt;=Age.AnnuityComm,C34&lt;Age.Death),1,0)</f>
        <v>0</v>
      </c>
      <c r="AL34" s="4">
        <f>IF(AND(OR(C34&gt;Age.FirstWD,C34&gt;Age.AnnuityComm),V33&gt;0,C34&lt;Age.Death),1,0)</f>
        <v>1</v>
      </c>
      <c r="AM34" s="4">
        <f>IF(C34&gt;=Age.Death,0,IF(AND(AL33=1,V33=0),1,AM33))</f>
        <v>0</v>
      </c>
      <c r="AN34" s="57">
        <f>IF(C34=Age.Death,1,0)</f>
        <v>0</v>
      </c>
      <c r="AO34" s="4"/>
      <c r="AP34" s="74">
        <v>0.03</v>
      </c>
      <c r="AQ34" s="75">
        <v>-0.0323797448374059</v>
      </c>
      <c r="AR34" s="64">
        <f t="shared" si="33"/>
        <v>1</v>
      </c>
      <c r="AS34" s="72">
        <f t="shared" si="19"/>
        <v>0.6231669392</v>
      </c>
      <c r="AT34" s="4"/>
      <c r="AU34" s="73">
        <f>VLOOKUP(C34,DecrermentAssumptions!$A$3:$B$118,2,FALSE)</f>
        <v>0.005</v>
      </c>
      <c r="AV34" s="65">
        <f t="shared" si="20"/>
        <v>0</v>
      </c>
      <c r="AW34" s="59">
        <f t="shared" si="34"/>
        <v>0</v>
      </c>
      <c r="AX34" s="64">
        <f t="shared" si="35"/>
        <v>406.7316598</v>
      </c>
    </row>
    <row r="35" ht="15.75" customHeight="1">
      <c r="A35" s="55">
        <f t="shared" si="21"/>
        <v>17</v>
      </c>
      <c r="B35" s="56">
        <f t="shared" si="22"/>
        <v>48792</v>
      </c>
      <c r="C35" s="57">
        <f t="shared" si="23"/>
        <v>77</v>
      </c>
      <c r="D35" s="58">
        <v>0.0</v>
      </c>
      <c r="E35" s="59">
        <f t="shared" si="4"/>
        <v>40029.01312</v>
      </c>
      <c r="F35" s="59">
        <f t="shared" ref="F35:G35" si="78">Y34*(1+AP35)</f>
        <v>9677.935078</v>
      </c>
      <c r="G35" s="59">
        <f t="shared" si="78"/>
        <v>30351.07804</v>
      </c>
      <c r="H35" s="60">
        <f>V34*(Rate.MandE+Rate.FundFee)</f>
        <v>728.1941442</v>
      </c>
      <c r="I35" s="59">
        <f t="shared" si="25"/>
        <v>39300.81898</v>
      </c>
      <c r="J35" s="59">
        <f t="shared" ref="J35:K35" si="79">IF($I35=0,0,F35*($I35/$E35))</f>
        <v>9501.877386</v>
      </c>
      <c r="K35" s="59">
        <f t="shared" si="79"/>
        <v>29798.94159</v>
      </c>
      <c r="L35" s="60">
        <f t="shared" si="7"/>
        <v>4142.161563</v>
      </c>
      <c r="M35" s="59">
        <f t="shared" si="27"/>
        <v>35158.65741</v>
      </c>
      <c r="N35" s="59">
        <f t="shared" ref="N35:O35" si="80">IF($M35=0,0,J35*($M35/$I35))</f>
        <v>8500.414508</v>
      </c>
      <c r="O35" s="59">
        <f t="shared" si="80"/>
        <v>26658.24291</v>
      </c>
      <c r="P35" s="60">
        <f>Rate.RiderCharge*M35</f>
        <v>298.848588</v>
      </c>
      <c r="Q35" s="59">
        <f t="shared" si="9"/>
        <v>34859.80883</v>
      </c>
      <c r="R35" s="59">
        <f t="shared" si="10"/>
        <v>8428.160984</v>
      </c>
      <c r="S35" s="59"/>
      <c r="T35" s="59">
        <f t="shared" si="12"/>
        <v>26431.64784</v>
      </c>
      <c r="U35" s="60">
        <f t="shared" si="29"/>
        <v>461.465562</v>
      </c>
      <c r="V35" s="63">
        <f t="shared" si="13"/>
        <v>34398.34326</v>
      </c>
      <c r="W35" s="59">
        <f t="shared" si="14"/>
        <v>8316.591065</v>
      </c>
      <c r="X35" s="59">
        <f t="shared" si="15"/>
        <v>26081.7522</v>
      </c>
      <c r="Y35" s="59">
        <f>IF(AR35=1,V35*Fund.Reb.Target,W35)</f>
        <v>6879.668653</v>
      </c>
      <c r="Z35" s="64">
        <f t="shared" si="16"/>
        <v>27980.14017</v>
      </c>
      <c r="AA35" s="59">
        <f t="shared" si="30"/>
        <v>91831.64684</v>
      </c>
      <c r="AB35" s="59">
        <f t="shared" si="17"/>
        <v>0</v>
      </c>
      <c r="AC35" s="65">
        <f t="shared" si="31"/>
        <v>35280.00339</v>
      </c>
      <c r="AD35" s="66">
        <f>MAX(IF(AK35=1,V35,0),AD34*(1-AU35)+D35,IF(AJ35=1,AD34*(1-AU35)*(1+Rate.StepUp)+D35-H35-P35,0))</f>
        <v>138072.0521</v>
      </c>
      <c r="AE35" s="66">
        <f>IF(AL35=1,Rate.WD*AD35,IF(AM35=1,AG35,0))</f>
        <v>4142.161563</v>
      </c>
      <c r="AF35" s="59">
        <f t="shared" si="18"/>
        <v>29435.92283</v>
      </c>
      <c r="AG35" s="59">
        <f t="shared" si="32"/>
        <v>8284.323126</v>
      </c>
      <c r="AH35" s="67">
        <f>IF(AK35=1,0,IF(C35&gt;MAW.Age4,MAW.Rate4,IF(C35&gt;MAW.Age3,MAW.Rate3,IF(C35&gt;MAW.Age2,MAW.Rate2,IF(C35&gt;MAW.Age1,MAW.Rate1,0)))))</f>
        <v>0.06</v>
      </c>
      <c r="AI35" s="67"/>
      <c r="AJ35" s="59">
        <f>IF(AND(A35&lt;=StepUp.Yr,AK35=1),1,0)</f>
        <v>0</v>
      </c>
      <c r="AK35" s="69">
        <f>IF(AND(C35&lt;=Age.FirstWD,C35&lt;=Age.AnnuityComm,C35&lt;Age.Death),1,0)</f>
        <v>0</v>
      </c>
      <c r="AL35" s="4">
        <f>IF(AND(OR(C35&gt;Age.FirstWD,C35&gt;Age.AnnuityComm),V34&gt;0,C35&lt;Age.Death),1,0)</f>
        <v>1</v>
      </c>
      <c r="AM35" s="4">
        <f>IF(C35&gt;=Age.Death,0,IF(AND(AL34=1,V34=0),1,AM34))</f>
        <v>0</v>
      </c>
      <c r="AN35" s="57">
        <f>IF(C35=Age.Death,1,0)</f>
        <v>0</v>
      </c>
      <c r="AO35" s="4"/>
      <c r="AP35" s="74">
        <v>0.03</v>
      </c>
      <c r="AQ35" s="75">
        <v>-0.202295013192384</v>
      </c>
      <c r="AR35" s="64">
        <f t="shared" si="33"/>
        <v>1</v>
      </c>
      <c r="AS35" s="72">
        <f t="shared" si="19"/>
        <v>0.6050164458</v>
      </c>
      <c r="AT35" s="4"/>
      <c r="AU35" s="73">
        <f>VLOOKUP(C35,DecrermentAssumptions!$A$3:$B$118,2,FALSE)</f>
        <v>0.005</v>
      </c>
      <c r="AV35" s="65">
        <f t="shared" si="20"/>
        <v>0</v>
      </c>
      <c r="AW35" s="59">
        <f t="shared" si="34"/>
        <v>0</v>
      </c>
      <c r="AX35" s="64">
        <f t="shared" si="35"/>
        <v>298.848588</v>
      </c>
    </row>
    <row r="36" ht="15.75" customHeight="1">
      <c r="A36" s="55">
        <f t="shared" si="21"/>
        <v>18</v>
      </c>
      <c r="B36" s="56">
        <f t="shared" si="22"/>
        <v>49157</v>
      </c>
      <c r="C36" s="57">
        <f t="shared" si="23"/>
        <v>78</v>
      </c>
      <c r="D36" s="58">
        <v>0.0</v>
      </c>
      <c r="E36" s="59">
        <f t="shared" si="4"/>
        <v>40364.89556</v>
      </c>
      <c r="F36" s="59">
        <f t="shared" ref="F36:G36" si="81">Y35*(1+AP36)</f>
        <v>7086.058712</v>
      </c>
      <c r="G36" s="59">
        <f t="shared" si="81"/>
        <v>33278.83684</v>
      </c>
      <c r="H36" s="60">
        <f>V35*(Rate.MandE+Rate.FundFee)</f>
        <v>533.1743206</v>
      </c>
      <c r="I36" s="59">
        <f t="shared" si="25"/>
        <v>39831.72124</v>
      </c>
      <c r="J36" s="59">
        <f t="shared" ref="J36:K36" si="82">IF($I36=0,0,F36*($I36/$E36))</f>
        <v>6992.459943</v>
      </c>
      <c r="K36" s="59">
        <f t="shared" si="82"/>
        <v>32839.26129</v>
      </c>
      <c r="L36" s="60">
        <f t="shared" si="7"/>
        <v>4121.450755</v>
      </c>
      <c r="M36" s="59">
        <f t="shared" si="27"/>
        <v>35710.27048</v>
      </c>
      <c r="N36" s="59">
        <f t="shared" ref="N36:O36" si="83">IF($M36=0,0,J36*($M36/$I36))</f>
        <v>6268.939131</v>
      </c>
      <c r="O36" s="59">
        <f t="shared" si="83"/>
        <v>29441.33135</v>
      </c>
      <c r="P36" s="60">
        <f>Rate.RiderCharge*M36</f>
        <v>303.5372991</v>
      </c>
      <c r="Q36" s="59">
        <f t="shared" si="9"/>
        <v>35406.73318</v>
      </c>
      <c r="R36" s="59">
        <f t="shared" si="10"/>
        <v>6215.653148</v>
      </c>
      <c r="S36" s="59"/>
      <c r="T36" s="59">
        <f t="shared" si="12"/>
        <v>29191.08003</v>
      </c>
      <c r="U36" s="60">
        <f t="shared" si="29"/>
        <v>459.1582342</v>
      </c>
      <c r="V36" s="63">
        <f t="shared" si="13"/>
        <v>34947.57495</v>
      </c>
      <c r="W36" s="59">
        <f t="shared" si="14"/>
        <v>6135.047905</v>
      </c>
      <c r="X36" s="59">
        <f t="shared" si="15"/>
        <v>28812.52704</v>
      </c>
      <c r="Y36" s="59">
        <f>IF(AR36=1,V36*Fund.Reb.Target,W36)</f>
        <v>6989.51499</v>
      </c>
      <c r="Z36" s="64">
        <f t="shared" si="16"/>
        <v>28417.21819</v>
      </c>
      <c r="AA36" s="59">
        <f t="shared" si="30"/>
        <v>91372.4886</v>
      </c>
      <c r="AB36" s="59">
        <f t="shared" si="17"/>
        <v>0</v>
      </c>
      <c r="AC36" s="65">
        <f t="shared" si="31"/>
        <v>30124.73019</v>
      </c>
      <c r="AD36" s="66">
        <f>MAX(IF(AK36=1,V36,0),AD35*(1-AU36)+D36,IF(AJ36=1,AD35*(1-AU36)*(1+Rate.StepUp)+D36-H36-P36,0))</f>
        <v>137381.6918</v>
      </c>
      <c r="AE36" s="66">
        <f>IF(AL36=1,Rate.WD*AD36,IF(AM36=1,AG36,0))</f>
        <v>4121.450755</v>
      </c>
      <c r="AF36" s="59">
        <f t="shared" si="18"/>
        <v>33557.37358</v>
      </c>
      <c r="AG36" s="59">
        <f t="shared" si="32"/>
        <v>8242.901511</v>
      </c>
      <c r="AH36" s="67">
        <f>IF(AK36=1,0,IF(C36&gt;MAW.Age4,MAW.Rate4,IF(C36&gt;MAW.Age3,MAW.Rate3,IF(C36&gt;MAW.Age2,MAW.Rate2,IF(C36&gt;MAW.Age1,MAW.Rate1,0)))))</f>
        <v>0.06</v>
      </c>
      <c r="AI36" s="67"/>
      <c r="AJ36" s="59">
        <f>IF(AND(A36&lt;=StepUp.Yr,AK36=1),1,0)</f>
        <v>0</v>
      </c>
      <c r="AK36" s="69">
        <f>IF(AND(C36&lt;=Age.FirstWD,C36&lt;=Age.AnnuityComm,C36&lt;Age.Death),1,0)</f>
        <v>0</v>
      </c>
      <c r="AL36" s="4">
        <f>IF(AND(OR(C36&gt;Age.FirstWD,C36&gt;Age.AnnuityComm),V35&gt;0,C36&lt;Age.Death),1,0)</f>
        <v>1</v>
      </c>
      <c r="AM36" s="4">
        <f>IF(C36&gt;=Age.Death,0,IF(AND(AL35=1,V35=0),1,AM35))</f>
        <v>0</v>
      </c>
      <c r="AN36" s="57">
        <f>IF(C36=Age.Death,1,0)</f>
        <v>0</v>
      </c>
      <c r="AO36" s="4"/>
      <c r="AP36" s="74">
        <v>0.03</v>
      </c>
      <c r="AQ36" s="75">
        <v>0.189373485561305</v>
      </c>
      <c r="AR36" s="64">
        <f t="shared" si="33"/>
        <v>1</v>
      </c>
      <c r="AS36" s="72">
        <f t="shared" si="19"/>
        <v>0.5873946076</v>
      </c>
      <c r="AT36" s="4"/>
      <c r="AU36" s="73">
        <f>VLOOKUP(C36,DecrermentAssumptions!$A$3:$B$118,2,FALSE)</f>
        <v>0.005</v>
      </c>
      <c r="AV36" s="65">
        <f t="shared" si="20"/>
        <v>0</v>
      </c>
      <c r="AW36" s="59">
        <f t="shared" si="34"/>
        <v>0</v>
      </c>
      <c r="AX36" s="64">
        <f t="shared" si="35"/>
        <v>303.5372991</v>
      </c>
    </row>
    <row r="37" ht="15.75" customHeight="1">
      <c r="A37" s="55">
        <f t="shared" si="21"/>
        <v>19</v>
      </c>
      <c r="B37" s="56">
        <f t="shared" si="22"/>
        <v>49522</v>
      </c>
      <c r="C37" s="57">
        <f t="shared" si="23"/>
        <v>79</v>
      </c>
      <c r="D37" s="58">
        <v>0.0</v>
      </c>
      <c r="E37" s="59">
        <f t="shared" si="4"/>
        <v>42390.49691</v>
      </c>
      <c r="F37" s="59">
        <f t="shared" ref="F37:G37" si="84">Y36*(1+AP37)</f>
        <v>7199.200439</v>
      </c>
      <c r="G37" s="59">
        <f t="shared" si="84"/>
        <v>35191.29647</v>
      </c>
      <c r="H37" s="60">
        <f>V36*(Rate.MandE+Rate.FundFee)</f>
        <v>541.6874117</v>
      </c>
      <c r="I37" s="59">
        <f t="shared" si="25"/>
        <v>41848.8095</v>
      </c>
      <c r="J37" s="59">
        <f t="shared" ref="J37:K37" si="85">IF($I37=0,0,F37*($I37/$E37))</f>
        <v>7107.205381</v>
      </c>
      <c r="K37" s="59">
        <f t="shared" si="85"/>
        <v>34741.60412</v>
      </c>
      <c r="L37" s="60">
        <f t="shared" si="7"/>
        <v>4100.843502</v>
      </c>
      <c r="M37" s="59">
        <f t="shared" si="27"/>
        <v>37747.966</v>
      </c>
      <c r="N37" s="59">
        <f t="shared" ref="N37:O37" si="86">IF($M37=0,0,J37*($M37/$I37))</f>
        <v>6410.756967</v>
      </c>
      <c r="O37" s="59">
        <f t="shared" si="86"/>
        <v>31337.20903</v>
      </c>
      <c r="P37" s="60">
        <f>Rate.RiderCharge*M37</f>
        <v>320.857711</v>
      </c>
      <c r="Q37" s="59">
        <f t="shared" si="9"/>
        <v>37427.10829</v>
      </c>
      <c r="R37" s="59">
        <f t="shared" si="10"/>
        <v>6356.265532</v>
      </c>
      <c r="S37" s="59"/>
      <c r="T37" s="59">
        <f t="shared" si="12"/>
        <v>31070.84276</v>
      </c>
      <c r="U37" s="60">
        <f t="shared" si="29"/>
        <v>456.862443</v>
      </c>
      <c r="V37" s="63">
        <f t="shared" si="13"/>
        <v>36970.24585</v>
      </c>
      <c r="W37" s="59">
        <f t="shared" si="14"/>
        <v>6278.676343</v>
      </c>
      <c r="X37" s="59">
        <f t="shared" si="15"/>
        <v>30691.5695</v>
      </c>
      <c r="Y37" s="59">
        <f>IF(AR37=1,V37*Fund.Reb.Target,W37)</f>
        <v>7394.049169</v>
      </c>
      <c r="Z37" s="64">
        <f t="shared" si="16"/>
        <v>30033.05912</v>
      </c>
      <c r="AA37" s="59">
        <f t="shared" si="30"/>
        <v>90915.62616</v>
      </c>
      <c r="AB37" s="59">
        <f t="shared" si="17"/>
        <v>0</v>
      </c>
      <c r="AC37" s="65">
        <f t="shared" si="31"/>
        <v>24990.11066</v>
      </c>
      <c r="AD37" s="66">
        <f>MAX(IF(AK37=1,V37,0),AD36*(1-AU37)+D37,IF(AJ37=1,AD36*(1-AU37)*(1+Rate.StepUp)+D37-H37-P37,0))</f>
        <v>136694.7834</v>
      </c>
      <c r="AE37" s="66">
        <f>IF(AL37=1,Rate.WD*AD37,IF(AM37=1,AG37,0))</f>
        <v>4100.843502</v>
      </c>
      <c r="AF37" s="59">
        <f t="shared" si="18"/>
        <v>37658.21709</v>
      </c>
      <c r="AG37" s="59">
        <f t="shared" si="32"/>
        <v>8201.687003</v>
      </c>
      <c r="AH37" s="67">
        <f>IF(AK37=1,0,IF(C37&gt;MAW.Age4,MAW.Rate4,IF(C37&gt;MAW.Age3,MAW.Rate3,IF(C37&gt;MAW.Age2,MAW.Rate2,IF(C37&gt;MAW.Age1,MAW.Rate1,0)))))</f>
        <v>0.06</v>
      </c>
      <c r="AI37" s="67"/>
      <c r="AJ37" s="59">
        <f>IF(AND(A37&lt;=StepUp.Yr,AK37=1),1,0)</f>
        <v>0</v>
      </c>
      <c r="AK37" s="69">
        <f>IF(AND(C37&lt;=Age.FirstWD,C37&lt;=Age.AnnuityComm,C37&lt;Age.Death),1,0)</f>
        <v>0</v>
      </c>
      <c r="AL37" s="4">
        <f>IF(AND(OR(C37&gt;Age.FirstWD,C37&gt;Age.AnnuityComm),V36&gt;0,C37&lt;Age.Death),1,0)</f>
        <v>1</v>
      </c>
      <c r="AM37" s="4">
        <f>IF(C37&gt;=Age.Death,0,IF(AND(AL36=1,V36=0),1,AM36))</f>
        <v>0</v>
      </c>
      <c r="AN37" s="57">
        <f>IF(C37=Age.Death,1,0)</f>
        <v>0</v>
      </c>
      <c r="AO37" s="4"/>
      <c r="AP37" s="74">
        <v>0.03</v>
      </c>
      <c r="AQ37" s="75">
        <v>0.238379359872494</v>
      </c>
      <c r="AR37" s="64">
        <f t="shared" si="33"/>
        <v>1</v>
      </c>
      <c r="AS37" s="72">
        <f t="shared" si="19"/>
        <v>0.5702860268</v>
      </c>
      <c r="AT37" s="4"/>
      <c r="AU37" s="73">
        <f>VLOOKUP(C37,DecrermentAssumptions!$A$3:$B$118,2,FALSE)</f>
        <v>0.005</v>
      </c>
      <c r="AV37" s="65">
        <f t="shared" si="20"/>
        <v>0</v>
      </c>
      <c r="AW37" s="59">
        <f t="shared" si="34"/>
        <v>0</v>
      </c>
      <c r="AX37" s="64">
        <f t="shared" si="35"/>
        <v>320.857711</v>
      </c>
    </row>
    <row r="38" ht="15.75" customHeight="1">
      <c r="A38" s="55">
        <f t="shared" si="21"/>
        <v>20</v>
      </c>
      <c r="B38" s="56">
        <f t="shared" si="22"/>
        <v>49888</v>
      </c>
      <c r="C38" s="57">
        <f t="shared" si="23"/>
        <v>80</v>
      </c>
      <c r="D38" s="58">
        <v>0.0</v>
      </c>
      <c r="E38" s="59">
        <f t="shared" si="4"/>
        <v>39189.84216</v>
      </c>
      <c r="F38" s="59">
        <f t="shared" ref="F38:G38" si="87">Y37*(1+AP38)</f>
        <v>7615.870644</v>
      </c>
      <c r="G38" s="59">
        <f t="shared" si="87"/>
        <v>31573.97151</v>
      </c>
      <c r="H38" s="60">
        <f>V37*(Rate.MandE+Rate.FundFee)</f>
        <v>573.0388106</v>
      </c>
      <c r="I38" s="59">
        <f t="shared" si="25"/>
        <v>38616.80335</v>
      </c>
      <c r="J38" s="59">
        <f t="shared" ref="J38:K38" si="88">IF($I38=0,0,F38*($I38/$E38))</f>
        <v>7504.510424</v>
      </c>
      <c r="K38" s="59">
        <f t="shared" si="88"/>
        <v>31112.29292</v>
      </c>
      <c r="L38" s="60">
        <f t="shared" si="7"/>
        <v>4080.339284</v>
      </c>
      <c r="M38" s="59">
        <f t="shared" si="27"/>
        <v>34536.46406</v>
      </c>
      <c r="N38" s="59">
        <f t="shared" ref="N38:O38" si="89">IF($M38=0,0,J38*($M38/$I38))</f>
        <v>6711.566782</v>
      </c>
      <c r="O38" s="59">
        <f t="shared" si="89"/>
        <v>27824.89728</v>
      </c>
      <c r="P38" s="60">
        <f>Rate.RiderCharge*M38</f>
        <v>293.5599445</v>
      </c>
      <c r="Q38" s="59">
        <f t="shared" si="9"/>
        <v>34242.90412</v>
      </c>
      <c r="R38" s="59">
        <f t="shared" si="10"/>
        <v>6654.518464</v>
      </c>
      <c r="S38" s="59"/>
      <c r="T38" s="59">
        <f t="shared" si="12"/>
        <v>27588.38565</v>
      </c>
      <c r="U38" s="60">
        <f t="shared" si="29"/>
        <v>454.5781308</v>
      </c>
      <c r="V38" s="63">
        <f t="shared" si="13"/>
        <v>33788.32599</v>
      </c>
      <c r="W38" s="59">
        <f t="shared" si="14"/>
        <v>6566.179036</v>
      </c>
      <c r="X38" s="59">
        <f t="shared" si="15"/>
        <v>27222.14695</v>
      </c>
      <c r="Y38" s="59">
        <f>IF(AR38=1,V38*Fund.Reb.Target,W38)</f>
        <v>6757.665198</v>
      </c>
      <c r="Z38" s="64">
        <f t="shared" si="16"/>
        <v>27485.23892</v>
      </c>
      <c r="AA38" s="59">
        <f t="shared" si="30"/>
        <v>90461.04803</v>
      </c>
      <c r="AB38" s="59">
        <f t="shared" si="17"/>
        <v>0</v>
      </c>
      <c r="AC38" s="65">
        <f t="shared" si="31"/>
        <v>19897.71785</v>
      </c>
      <c r="AD38" s="66">
        <f>MAX(IF(AK38=1,V38,0),AD37*(1-AU38)+D38,IF(AJ38=1,AD37*(1-AU38)*(1+Rate.StepUp)+D38-H38-P38,0))</f>
        <v>136011.3095</v>
      </c>
      <c r="AE38" s="66">
        <f>IF(AL38=1,Rate.WD*AD38,IF(AM38=1,AG38,0))</f>
        <v>4080.339284</v>
      </c>
      <c r="AF38" s="59">
        <f t="shared" si="18"/>
        <v>41738.55637</v>
      </c>
      <c r="AG38" s="59">
        <f t="shared" si="32"/>
        <v>8160.678568</v>
      </c>
      <c r="AH38" s="67">
        <f>IF(AK38=1,0,IF(C38&gt;MAW.Age4,MAW.Rate4,IF(C38&gt;MAW.Age3,MAW.Rate3,IF(C38&gt;MAW.Age2,MAW.Rate2,IF(C38&gt;MAW.Age1,MAW.Rate1,0)))))</f>
        <v>0.06</v>
      </c>
      <c r="AI38" s="67"/>
      <c r="AJ38" s="59">
        <f>IF(AND(A38&lt;=StepUp.Yr,AK38=1),1,0)</f>
        <v>0</v>
      </c>
      <c r="AK38" s="69">
        <f>IF(AND(C38&lt;=Age.FirstWD,C38&lt;=Age.AnnuityComm,C38&lt;Age.Death),1,0)</f>
        <v>0</v>
      </c>
      <c r="AL38" s="4">
        <f>IF(AND(OR(C38&gt;Age.FirstWD,C38&gt;Age.AnnuityComm),V37&gt;0,C38&lt;Age.Death),1,0)</f>
        <v>1</v>
      </c>
      <c r="AM38" s="4">
        <f>IF(C38&gt;=Age.Death,0,IF(AND(AL37=1,V37=0),1,AM37))</f>
        <v>0</v>
      </c>
      <c r="AN38" s="57">
        <f>IF(C38=Age.Death,1,0)</f>
        <v>0</v>
      </c>
      <c r="AO38" s="4"/>
      <c r="AP38" s="74">
        <v>0.03</v>
      </c>
      <c r="AQ38" s="75">
        <v>0.051307207401518</v>
      </c>
      <c r="AR38" s="64">
        <f t="shared" si="33"/>
        <v>1</v>
      </c>
      <c r="AS38" s="72">
        <f t="shared" si="19"/>
        <v>0.5536757542</v>
      </c>
      <c r="AT38" s="4"/>
      <c r="AU38" s="73">
        <f>VLOOKUP(C38,DecrermentAssumptions!$A$3:$B$118,2,FALSE)</f>
        <v>0.005</v>
      </c>
      <c r="AV38" s="65">
        <f t="shared" si="20"/>
        <v>0</v>
      </c>
      <c r="AW38" s="59">
        <f t="shared" si="34"/>
        <v>0</v>
      </c>
      <c r="AX38" s="64">
        <f t="shared" si="35"/>
        <v>293.5599445</v>
      </c>
    </row>
    <row r="39" ht="15.75" customHeight="1">
      <c r="A39" s="55">
        <f t="shared" si="21"/>
        <v>21</v>
      </c>
      <c r="B39" s="56">
        <f t="shared" si="22"/>
        <v>50253</v>
      </c>
      <c r="C39" s="57">
        <f t="shared" si="23"/>
        <v>81</v>
      </c>
      <c r="D39" s="58">
        <v>0.0</v>
      </c>
      <c r="E39" s="59">
        <f t="shared" si="4"/>
        <v>35809.26844</v>
      </c>
      <c r="F39" s="59">
        <f t="shared" ref="F39:G39" si="90">Y38*(1+AP39)</f>
        <v>6960.395153</v>
      </c>
      <c r="G39" s="59">
        <f t="shared" si="90"/>
        <v>28848.87329</v>
      </c>
      <c r="H39" s="60">
        <f>V38*(Rate.MandE+Rate.FundFee)</f>
        <v>523.7190528</v>
      </c>
      <c r="I39" s="59">
        <f t="shared" si="25"/>
        <v>35285.54939</v>
      </c>
      <c r="J39" s="59">
        <f t="shared" ref="J39:K39" si="91">IF($I39=0,0,F39*($I39/$E39))</f>
        <v>6858.597722</v>
      </c>
      <c r="K39" s="59">
        <f t="shared" si="91"/>
        <v>28426.95167</v>
      </c>
      <c r="L39" s="60">
        <f t="shared" si="7"/>
        <v>4059.937588</v>
      </c>
      <c r="M39" s="59">
        <f t="shared" si="27"/>
        <v>31225.6118</v>
      </c>
      <c r="N39" s="59">
        <f t="shared" ref="N39:O39" si="92">IF($M39=0,0,J39*($M39/$I39))</f>
        <v>6069.450913</v>
      </c>
      <c r="O39" s="59">
        <f t="shared" si="92"/>
        <v>25156.16089</v>
      </c>
      <c r="P39" s="60">
        <f>Rate.RiderCharge*M39</f>
        <v>265.4177003</v>
      </c>
      <c r="Q39" s="59">
        <f t="shared" si="9"/>
        <v>30960.1941</v>
      </c>
      <c r="R39" s="59">
        <f t="shared" si="10"/>
        <v>6017.86058</v>
      </c>
      <c r="S39" s="59"/>
      <c r="T39" s="59">
        <f t="shared" si="12"/>
        <v>24942.33352</v>
      </c>
      <c r="U39" s="60">
        <f t="shared" si="29"/>
        <v>452.3052401</v>
      </c>
      <c r="V39" s="63">
        <f t="shared" si="13"/>
        <v>30507.88886</v>
      </c>
      <c r="W39" s="59">
        <f t="shared" si="14"/>
        <v>5929.944146</v>
      </c>
      <c r="X39" s="59">
        <f t="shared" si="15"/>
        <v>24577.94471</v>
      </c>
      <c r="Y39" s="59">
        <f>IF(AR39=1,V39*Fund.Reb.Target,W39)</f>
        <v>6101.577772</v>
      </c>
      <c r="Z39" s="64">
        <f t="shared" si="16"/>
        <v>24858.61633</v>
      </c>
      <c r="AA39" s="59">
        <f t="shared" si="30"/>
        <v>90008.74279</v>
      </c>
      <c r="AB39" s="59">
        <f t="shared" si="17"/>
        <v>0</v>
      </c>
      <c r="AC39" s="65">
        <f t="shared" si="31"/>
        <v>14928.75323</v>
      </c>
      <c r="AD39" s="66">
        <f>MAX(IF(AK39=1,V39,0),AD38*(1-AU39)+D39,IF(AJ39=1,AD38*(1-AU39)*(1+Rate.StepUp)+D39-H39-P39,0))</f>
        <v>135331.2529</v>
      </c>
      <c r="AE39" s="66">
        <f>IF(AL39=1,Rate.WD*AD39,IF(AM39=1,AG39,0))</f>
        <v>4059.937588</v>
      </c>
      <c r="AF39" s="59">
        <f t="shared" si="18"/>
        <v>45798.49396</v>
      </c>
      <c r="AG39" s="59">
        <f t="shared" si="32"/>
        <v>9473.187704</v>
      </c>
      <c r="AH39" s="67">
        <f>IF(AK39=1,0,IF(C39&gt;MAW.Age4,MAW.Rate4,IF(C39&gt;MAW.Age3,MAW.Rate3,IF(C39&gt;MAW.Age2,MAW.Rate2,IF(C39&gt;MAW.Age1,MAW.Rate1,0)))))</f>
        <v>0.07</v>
      </c>
      <c r="AI39" s="67"/>
      <c r="AJ39" s="59">
        <f>IF(AND(A39&lt;=StepUp.Yr,AK39=1),1,0)</f>
        <v>0</v>
      </c>
      <c r="AK39" s="69">
        <f>IF(AND(C39&lt;=Age.FirstWD,C39&lt;=Age.AnnuityComm,C39&lt;Age.Death),1,0)</f>
        <v>0</v>
      </c>
      <c r="AL39" s="4">
        <f>IF(AND(OR(C39&gt;Age.FirstWD,C39&gt;Age.AnnuityComm),V38&gt;0,C39&lt;Age.Death),1,0)</f>
        <v>1</v>
      </c>
      <c r="AM39" s="4">
        <f>IF(C39&gt;=Age.Death,0,IF(AND(AL38=1,V38=0),1,AM38))</f>
        <v>0</v>
      </c>
      <c r="AN39" s="57">
        <f>IF(C39=Age.Death,1,0)</f>
        <v>0</v>
      </c>
      <c r="AO39" s="4"/>
      <c r="AP39" s="74">
        <v>0.03</v>
      </c>
      <c r="AQ39" s="75">
        <v>0.0496133350152959</v>
      </c>
      <c r="AR39" s="64">
        <f t="shared" si="33"/>
        <v>1</v>
      </c>
      <c r="AS39" s="72">
        <f t="shared" si="19"/>
        <v>0.5375492759</v>
      </c>
      <c r="AT39" s="4"/>
      <c r="AU39" s="73">
        <f>VLOOKUP(C39,DecrermentAssumptions!$A$3:$B$118,2,FALSE)</f>
        <v>0.005</v>
      </c>
      <c r="AV39" s="65">
        <f t="shared" si="20"/>
        <v>0</v>
      </c>
      <c r="AW39" s="59">
        <f t="shared" si="34"/>
        <v>0</v>
      </c>
      <c r="AX39" s="64">
        <f t="shared" si="35"/>
        <v>265.4177003</v>
      </c>
    </row>
    <row r="40" ht="15.75" customHeight="1">
      <c r="A40" s="55">
        <f t="shared" si="21"/>
        <v>22</v>
      </c>
      <c r="B40" s="56">
        <f t="shared" si="22"/>
        <v>50618</v>
      </c>
      <c r="C40" s="57">
        <f t="shared" si="23"/>
        <v>82</v>
      </c>
      <c r="D40" s="58">
        <v>0.0</v>
      </c>
      <c r="E40" s="59">
        <f t="shared" si="4"/>
        <v>32765.19164</v>
      </c>
      <c r="F40" s="59">
        <f t="shared" ref="F40:G40" si="93">Y39*(1+AP40)</f>
        <v>6284.625105</v>
      </c>
      <c r="G40" s="59">
        <f t="shared" si="93"/>
        <v>26480.56653</v>
      </c>
      <c r="H40" s="60">
        <f>V39*(Rate.MandE+Rate.FundFee)</f>
        <v>472.8722773</v>
      </c>
      <c r="I40" s="59">
        <f t="shared" si="25"/>
        <v>32292.31936</v>
      </c>
      <c r="J40" s="59">
        <f t="shared" ref="J40:K40" si="94">IF($I40=0,0,F40*($I40/$E40))</f>
        <v>6193.924431</v>
      </c>
      <c r="K40" s="59">
        <f t="shared" si="94"/>
        <v>26098.39493</v>
      </c>
      <c r="L40" s="60">
        <f t="shared" si="7"/>
        <v>4039.6379</v>
      </c>
      <c r="M40" s="59">
        <f t="shared" si="27"/>
        <v>28252.68146</v>
      </c>
      <c r="N40" s="59">
        <f t="shared" ref="N40:O40" si="95">IF($M40=0,0,J40*($M40/$I40))</f>
        <v>5419.08966</v>
      </c>
      <c r="O40" s="59">
        <f t="shared" si="95"/>
        <v>22833.5918</v>
      </c>
      <c r="P40" s="60">
        <f>Rate.RiderCharge*M40</f>
        <v>240.1477924</v>
      </c>
      <c r="Q40" s="59">
        <f t="shared" si="9"/>
        <v>28012.53367</v>
      </c>
      <c r="R40" s="59">
        <f t="shared" si="10"/>
        <v>5373.027397</v>
      </c>
      <c r="S40" s="59"/>
      <c r="T40" s="59">
        <f t="shared" si="12"/>
        <v>22639.50627</v>
      </c>
      <c r="U40" s="60">
        <f t="shared" si="29"/>
        <v>450.0437139</v>
      </c>
      <c r="V40" s="63">
        <f t="shared" si="13"/>
        <v>27562.48996</v>
      </c>
      <c r="W40" s="59">
        <f t="shared" si="14"/>
        <v>5286.705423</v>
      </c>
      <c r="X40" s="59">
        <f t="shared" si="15"/>
        <v>22275.78453</v>
      </c>
      <c r="Y40" s="59">
        <f>IF(AR40=1,V40*Fund.Reb.Target,W40)</f>
        <v>5512.497991</v>
      </c>
      <c r="Z40" s="64">
        <f t="shared" si="16"/>
        <v>22500.03568</v>
      </c>
      <c r="AA40" s="59">
        <f t="shared" si="30"/>
        <v>89558.69907</v>
      </c>
      <c r="AB40" s="59">
        <f t="shared" si="17"/>
        <v>0</v>
      </c>
      <c r="AC40" s="65">
        <f t="shared" si="31"/>
        <v>10081.1518</v>
      </c>
      <c r="AD40" s="66">
        <f>MAX(IF(AK40=1,V40,0),AD39*(1-AU40)+D40,IF(AJ40=1,AD39*(1-AU40)*(1+Rate.StepUp)+D40-H40-P40,0))</f>
        <v>134654.5967</v>
      </c>
      <c r="AE40" s="66">
        <f>IF(AL40=1,Rate.WD*AD40,IF(AM40=1,AG40,0))</f>
        <v>4039.6379</v>
      </c>
      <c r="AF40" s="59">
        <f t="shared" si="18"/>
        <v>49838.13186</v>
      </c>
      <c r="AG40" s="59">
        <f t="shared" si="32"/>
        <v>9425.821766</v>
      </c>
      <c r="AH40" s="67">
        <f>IF(AK40=1,0,IF(C40&gt;MAW.Age4,MAW.Rate4,IF(C40&gt;MAW.Age3,MAW.Rate3,IF(C40&gt;MAW.Age2,MAW.Rate2,IF(C40&gt;MAW.Age1,MAW.Rate1,0)))))</f>
        <v>0.07</v>
      </c>
      <c r="AI40" s="67"/>
      <c r="AJ40" s="59">
        <f>IF(AND(A40&lt;=StepUp.Yr,AK40=1),1,0)</f>
        <v>0</v>
      </c>
      <c r="AK40" s="69">
        <f>IF(AND(C40&lt;=Age.FirstWD,C40&lt;=Age.AnnuityComm,C40&lt;Age.Death),1,0)</f>
        <v>0</v>
      </c>
      <c r="AL40" s="4">
        <f>IF(AND(OR(C40&gt;Age.FirstWD,C40&gt;Age.AnnuityComm),V39&gt;0,C40&lt;Age.Death),1,0)</f>
        <v>1</v>
      </c>
      <c r="AM40" s="4">
        <f>IF(C40&gt;=Age.Death,0,IF(AND(AL39=1,V39=0),1,AM39))</f>
        <v>0</v>
      </c>
      <c r="AN40" s="57">
        <f>IF(C40=Age.Death,1,0)</f>
        <v>0</v>
      </c>
      <c r="AO40" s="4"/>
      <c r="AP40" s="74">
        <v>0.03</v>
      </c>
      <c r="AQ40" s="75">
        <v>0.0652470026700525</v>
      </c>
      <c r="AR40" s="64">
        <f t="shared" si="33"/>
        <v>1</v>
      </c>
      <c r="AS40" s="72">
        <f t="shared" si="19"/>
        <v>0.5218925009</v>
      </c>
      <c r="AT40" s="4"/>
      <c r="AU40" s="73">
        <f>VLOOKUP(C40,DecrermentAssumptions!$A$3:$B$118,2,FALSE)</f>
        <v>0.005</v>
      </c>
      <c r="AV40" s="65">
        <f t="shared" si="20"/>
        <v>0</v>
      </c>
      <c r="AW40" s="59">
        <f t="shared" si="34"/>
        <v>0</v>
      </c>
      <c r="AX40" s="64">
        <f t="shared" si="35"/>
        <v>240.1477924</v>
      </c>
    </row>
    <row r="41" ht="15.75" customHeight="1">
      <c r="A41" s="55">
        <f t="shared" si="21"/>
        <v>23</v>
      </c>
      <c r="B41" s="56">
        <f t="shared" si="22"/>
        <v>50983</v>
      </c>
      <c r="C41" s="57">
        <f t="shared" si="23"/>
        <v>83</v>
      </c>
      <c r="D41" s="58">
        <v>0.0</v>
      </c>
      <c r="E41" s="59">
        <f t="shared" si="4"/>
        <v>33443.17898</v>
      </c>
      <c r="F41" s="59">
        <f t="shared" ref="F41:G41" si="96">Y40*(1+AP41)</f>
        <v>5677.872931</v>
      </c>
      <c r="G41" s="59">
        <f t="shared" si="96"/>
        <v>27765.30605</v>
      </c>
      <c r="H41" s="60">
        <f>V40*(Rate.MandE+Rate.FundFee)</f>
        <v>427.2185943</v>
      </c>
      <c r="I41" s="59">
        <f t="shared" si="25"/>
        <v>33015.96039</v>
      </c>
      <c r="J41" s="59">
        <f t="shared" ref="J41:K41" si="97">IF($I41=0,0,F41*($I41/$E41))</f>
        <v>5605.341163</v>
      </c>
      <c r="K41" s="59">
        <f t="shared" si="97"/>
        <v>27410.61922</v>
      </c>
      <c r="L41" s="60">
        <f t="shared" si="7"/>
        <v>4019.43971</v>
      </c>
      <c r="M41" s="59">
        <f t="shared" si="27"/>
        <v>28996.52068</v>
      </c>
      <c r="N41" s="59">
        <f t="shared" ref="N41:O41" si="98">IF($M41=0,0,J41*($M41/$I41))</f>
        <v>4922.933909</v>
      </c>
      <c r="O41" s="59">
        <f t="shared" si="98"/>
        <v>24073.58677</v>
      </c>
      <c r="P41" s="60">
        <f>Rate.RiderCharge*M41</f>
        <v>246.4704258</v>
      </c>
      <c r="Q41" s="59">
        <f t="shared" si="9"/>
        <v>28750.05025</v>
      </c>
      <c r="R41" s="59">
        <f t="shared" si="10"/>
        <v>4881.088971</v>
      </c>
      <c r="S41" s="59"/>
      <c r="T41" s="59">
        <f t="shared" si="12"/>
        <v>23868.96128</v>
      </c>
      <c r="U41" s="60">
        <f t="shared" si="29"/>
        <v>447.7934954</v>
      </c>
      <c r="V41" s="63">
        <f t="shared" si="13"/>
        <v>28302.25676</v>
      </c>
      <c r="W41" s="59">
        <f t="shared" si="14"/>
        <v>4805.064064</v>
      </c>
      <c r="X41" s="59">
        <f t="shared" si="15"/>
        <v>23497.19269</v>
      </c>
      <c r="Y41" s="59">
        <f>IF(AR41=1,V41*Fund.Reb.Target,W41)</f>
        <v>5660.451351</v>
      </c>
      <c r="Z41" s="64">
        <f t="shared" si="16"/>
        <v>23089.5989</v>
      </c>
      <c r="AA41" s="59">
        <f t="shared" si="30"/>
        <v>89110.90558</v>
      </c>
      <c r="AB41" s="59">
        <f t="shared" si="17"/>
        <v>0</v>
      </c>
      <c r="AC41" s="65">
        <f t="shared" si="31"/>
        <v>5317.419126</v>
      </c>
      <c r="AD41" s="66">
        <f>MAX(IF(AK41=1,V41,0),AD40*(1-AU41)+D41,IF(AJ41=1,AD40*(1-AU41)*(1+Rate.StepUp)+D41-H41-P41,0))</f>
        <v>133981.3237</v>
      </c>
      <c r="AE41" s="66">
        <f>IF(AL41=1,Rate.WD*AD41,IF(AM41=1,AG41,0))</f>
        <v>4019.43971</v>
      </c>
      <c r="AF41" s="59">
        <f t="shared" si="18"/>
        <v>53857.57157</v>
      </c>
      <c r="AG41" s="59">
        <f t="shared" si="32"/>
        <v>9378.692657</v>
      </c>
      <c r="AH41" s="67">
        <f>IF(AK41=1,0,IF(C41&gt;MAW.Age4,MAW.Rate4,IF(C41&gt;MAW.Age3,MAW.Rate3,IF(C41&gt;MAW.Age2,MAW.Rate2,IF(C41&gt;MAW.Age1,MAW.Rate1,0)))))</f>
        <v>0.07</v>
      </c>
      <c r="AI41" s="67"/>
      <c r="AJ41" s="59">
        <f>IF(AND(A41&lt;=StepUp.Yr,AK41=1),1,0)</f>
        <v>0</v>
      </c>
      <c r="AK41" s="69">
        <f>IF(AND(C41&lt;=Age.FirstWD,C41&lt;=Age.AnnuityComm,C41&lt;Age.Death),1,0)</f>
        <v>0</v>
      </c>
      <c r="AL41" s="4">
        <f>IF(AND(OR(C41&gt;Age.FirstWD,C41&gt;Age.AnnuityComm),V40&gt;0,C41&lt;Age.Death),1,0)</f>
        <v>1</v>
      </c>
      <c r="AM41" s="4">
        <f>IF(C41&gt;=Age.Death,0,IF(AND(AL40=1,V40=0),1,AM40))</f>
        <v>0</v>
      </c>
      <c r="AN41" s="57">
        <f>IF(C41=Age.Death,1,0)</f>
        <v>0</v>
      </c>
      <c r="AO41" s="4"/>
      <c r="AP41" s="74">
        <v>0.03</v>
      </c>
      <c r="AQ41" s="75">
        <v>0.234011645485587</v>
      </c>
      <c r="AR41" s="64">
        <f t="shared" si="33"/>
        <v>1</v>
      </c>
      <c r="AS41" s="72">
        <f t="shared" si="19"/>
        <v>0.5066917484</v>
      </c>
      <c r="AT41" s="4"/>
      <c r="AU41" s="73">
        <f>VLOOKUP(C41,DecrermentAssumptions!$A$3:$B$118,2,FALSE)</f>
        <v>0.005</v>
      </c>
      <c r="AV41" s="65">
        <f t="shared" si="20"/>
        <v>0</v>
      </c>
      <c r="AW41" s="59">
        <f t="shared" si="34"/>
        <v>0</v>
      </c>
      <c r="AX41" s="64">
        <f t="shared" si="35"/>
        <v>246.4704258</v>
      </c>
    </row>
    <row r="42" ht="15.75" customHeight="1">
      <c r="A42" s="55">
        <f t="shared" si="21"/>
        <v>24</v>
      </c>
      <c r="B42" s="56">
        <f t="shared" si="22"/>
        <v>51349</v>
      </c>
      <c r="C42" s="57">
        <f t="shared" si="23"/>
        <v>84</v>
      </c>
      <c r="D42" s="58">
        <v>0.0</v>
      </c>
      <c r="E42" s="59">
        <f t="shared" si="4"/>
        <v>26972.87631</v>
      </c>
      <c r="F42" s="59">
        <f t="shared" ref="F42:G42" si="99">Y41*(1+AP42)</f>
        <v>5830.264892</v>
      </c>
      <c r="G42" s="59">
        <f t="shared" si="99"/>
        <v>21142.61142</v>
      </c>
      <c r="H42" s="60">
        <f>V41*(Rate.MandE+Rate.FundFee)</f>
        <v>438.6849797</v>
      </c>
      <c r="I42" s="59">
        <f t="shared" si="25"/>
        <v>26534.19133</v>
      </c>
      <c r="J42" s="59">
        <f t="shared" ref="J42:K42" si="100">IF($I42=0,0,F42*($I42/$E42))</f>
        <v>5735.44187</v>
      </c>
      <c r="K42" s="59">
        <f t="shared" si="100"/>
        <v>20798.74946</v>
      </c>
      <c r="L42" s="60">
        <f t="shared" si="7"/>
        <v>3999.342512</v>
      </c>
      <c r="M42" s="59">
        <f t="shared" si="27"/>
        <v>22534.84882</v>
      </c>
      <c r="N42" s="59">
        <f t="shared" ref="N42:O42" si="101">IF($M42=0,0,J42*($M42/$I42))</f>
        <v>4870.972469</v>
      </c>
      <c r="O42" s="59">
        <f t="shared" si="101"/>
        <v>17663.87635</v>
      </c>
      <c r="P42" s="60">
        <f>Rate.RiderCharge*M42</f>
        <v>191.5462149</v>
      </c>
      <c r="Q42" s="59">
        <f t="shared" si="9"/>
        <v>22343.3026</v>
      </c>
      <c r="R42" s="59">
        <f t="shared" si="10"/>
        <v>4829.569203</v>
      </c>
      <c r="S42" s="59"/>
      <c r="T42" s="59">
        <f t="shared" si="12"/>
        <v>17513.7334</v>
      </c>
      <c r="U42" s="60">
        <f t="shared" si="29"/>
        <v>445.5545279</v>
      </c>
      <c r="V42" s="63">
        <f t="shared" si="13"/>
        <v>21897.74807</v>
      </c>
      <c r="W42" s="59">
        <f t="shared" si="14"/>
        <v>4733.261308</v>
      </c>
      <c r="X42" s="59">
        <f t="shared" si="15"/>
        <v>17164.48677</v>
      </c>
      <c r="Y42" s="59">
        <f>IF(AR42=1,V42*Fund.Reb.Target,W42)</f>
        <v>4379.549615</v>
      </c>
      <c r="Z42" s="64">
        <f t="shared" si="16"/>
        <v>17963.75299</v>
      </c>
      <c r="AA42" s="59">
        <f t="shared" si="30"/>
        <v>88665.35105</v>
      </c>
      <c r="AB42" s="59">
        <f t="shared" si="17"/>
        <v>0</v>
      </c>
      <c r="AC42" s="65">
        <f t="shared" si="31"/>
        <v>641.1611252</v>
      </c>
      <c r="AD42" s="66">
        <f>MAX(IF(AK42=1,V42,0),AD41*(1-AU42)+D42,IF(AJ42=1,AD41*(1-AU42)*(1+Rate.StepUp)+D42-H42-P42,0))</f>
        <v>133311.4171</v>
      </c>
      <c r="AE42" s="66">
        <f>IF(AL42=1,Rate.WD*AD42,IF(AM42=1,AG42,0))</f>
        <v>3999.342512</v>
      </c>
      <c r="AF42" s="59">
        <f t="shared" si="18"/>
        <v>57856.91408</v>
      </c>
      <c r="AG42" s="59">
        <f t="shared" si="32"/>
        <v>9331.799194</v>
      </c>
      <c r="AH42" s="67">
        <f>IF(AK42=1,0,IF(C42&gt;MAW.Age4,MAW.Rate4,IF(C42&gt;MAW.Age3,MAW.Rate3,IF(C42&gt;MAW.Age2,MAW.Rate2,IF(C42&gt;MAW.Age1,MAW.Rate1,0)))))</f>
        <v>0.07</v>
      </c>
      <c r="AI42" s="67"/>
      <c r="AJ42" s="59">
        <f>IF(AND(A42&lt;=StepUp.Yr,AK42=1),1,0)</f>
        <v>0</v>
      </c>
      <c r="AK42" s="69">
        <f>IF(AND(C42&lt;=Age.FirstWD,C42&lt;=Age.AnnuityComm,C42&lt;Age.Death),1,0)</f>
        <v>0</v>
      </c>
      <c r="AL42" s="4">
        <f>IF(AND(OR(C42&gt;Age.FirstWD,C42&gt;Age.AnnuityComm),V41&gt;0,C42&lt;Age.Death),1,0)</f>
        <v>1</v>
      </c>
      <c r="AM42" s="4">
        <f>IF(C42&gt;=Age.Death,0,IF(AND(AL41=1,V41=0),1,AM41))</f>
        <v>0</v>
      </c>
      <c r="AN42" s="57">
        <f>IF(C42=Age.Death,1,0)</f>
        <v>0</v>
      </c>
      <c r="AO42" s="4"/>
      <c r="AP42" s="74">
        <v>0.03</v>
      </c>
      <c r="AQ42" s="75">
        <v>-0.0843231401851282</v>
      </c>
      <c r="AR42" s="64">
        <f t="shared" si="33"/>
        <v>1</v>
      </c>
      <c r="AS42" s="72">
        <f t="shared" si="19"/>
        <v>0.4919337363</v>
      </c>
      <c r="AT42" s="4"/>
      <c r="AU42" s="73">
        <f>VLOOKUP(C42,DecrermentAssumptions!$A$3:$B$118,2,FALSE)</f>
        <v>0.005</v>
      </c>
      <c r="AV42" s="65">
        <f t="shared" si="20"/>
        <v>0</v>
      </c>
      <c r="AW42" s="59">
        <f t="shared" si="34"/>
        <v>0</v>
      </c>
      <c r="AX42" s="64">
        <f t="shared" si="35"/>
        <v>191.5462149</v>
      </c>
    </row>
    <row r="43" ht="15.75" customHeight="1">
      <c r="A43" s="55">
        <f t="shared" si="21"/>
        <v>25</v>
      </c>
      <c r="B43" s="56">
        <f t="shared" si="22"/>
        <v>51714</v>
      </c>
      <c r="C43" s="57">
        <f t="shared" si="23"/>
        <v>85</v>
      </c>
      <c r="D43" s="58">
        <v>0.0</v>
      </c>
      <c r="E43" s="59">
        <f t="shared" si="4"/>
        <v>22953.49214</v>
      </c>
      <c r="F43" s="59">
        <f t="shared" ref="F43:G43" si="102">Y42*(1+AP43)</f>
        <v>4510.936103</v>
      </c>
      <c r="G43" s="59">
        <f t="shared" si="102"/>
        <v>18442.55603</v>
      </c>
      <c r="H43" s="60">
        <f>V42*(Rate.MandE+Rate.FundFee)</f>
        <v>339.4150951</v>
      </c>
      <c r="I43" s="59">
        <f t="shared" si="25"/>
        <v>22614.07704</v>
      </c>
      <c r="J43" s="59">
        <f t="shared" ref="J43:K43" si="103">IF($I43=0,0,F43*($I43/$E43))</f>
        <v>4444.232536</v>
      </c>
      <c r="K43" s="59">
        <f t="shared" si="103"/>
        <v>18169.84451</v>
      </c>
      <c r="L43" s="60">
        <f t="shared" si="7"/>
        <v>3979.345799</v>
      </c>
      <c r="M43" s="59">
        <f t="shared" si="27"/>
        <v>18634.73124</v>
      </c>
      <c r="N43" s="59">
        <f t="shared" ref="N43:O43" si="104">IF($M43=0,0,J43*($M43/$I43))</f>
        <v>3662.191419</v>
      </c>
      <c r="O43" s="59">
        <f t="shared" si="104"/>
        <v>14972.53982</v>
      </c>
      <c r="P43" s="60">
        <f>Rate.RiderCharge*M43</f>
        <v>158.3952156</v>
      </c>
      <c r="Q43" s="59">
        <f t="shared" si="9"/>
        <v>18476.33603</v>
      </c>
      <c r="R43" s="59">
        <f t="shared" si="10"/>
        <v>3631.062792</v>
      </c>
      <c r="S43" s="59"/>
      <c r="T43" s="59">
        <f t="shared" si="12"/>
        <v>14845.27323</v>
      </c>
      <c r="U43" s="60">
        <f t="shared" si="29"/>
        <v>443.3267553</v>
      </c>
      <c r="V43" s="63">
        <f t="shared" si="13"/>
        <v>18033.00927</v>
      </c>
      <c r="W43" s="59">
        <f t="shared" si="14"/>
        <v>3543.937981</v>
      </c>
      <c r="X43" s="59">
        <f t="shared" si="15"/>
        <v>14489.07129</v>
      </c>
      <c r="Y43" s="59">
        <f>IF(AR43=1,V43*Fund.Reb.Target,W43)</f>
        <v>3606.601854</v>
      </c>
      <c r="Z43" s="64">
        <f t="shared" si="16"/>
        <v>14869.73417</v>
      </c>
      <c r="AA43" s="59">
        <f t="shared" si="30"/>
        <v>88222.02429</v>
      </c>
      <c r="AB43" s="59">
        <f t="shared" si="17"/>
        <v>0</v>
      </c>
      <c r="AC43" s="65">
        <f t="shared" si="31"/>
        <v>0</v>
      </c>
      <c r="AD43" s="66">
        <f>MAX(IF(AK43=1,V43,0),AD42*(1-AU43)+D43,IF(AJ43=1,AD42*(1-AU43)*(1+Rate.StepUp)+D43-H43-P43,0))</f>
        <v>132644.86</v>
      </c>
      <c r="AE43" s="66">
        <f>IF(AL43=1,Rate.WD*AD43,IF(AM43=1,AG43,0))</f>
        <v>3979.345799</v>
      </c>
      <c r="AF43" s="59">
        <f t="shared" si="18"/>
        <v>61836.25988</v>
      </c>
      <c r="AG43" s="59">
        <f t="shared" si="32"/>
        <v>9285.140198</v>
      </c>
      <c r="AH43" s="67">
        <f>IF(AK43=1,0,IF(C43&gt;MAW.Age4,MAW.Rate4,IF(C43&gt;MAW.Age3,MAW.Rate3,IF(C43&gt;MAW.Age2,MAW.Rate2,IF(C43&gt;MAW.Age1,MAW.Rate1,0)))))</f>
        <v>0.07</v>
      </c>
      <c r="AI43" s="67"/>
      <c r="AJ43" s="59">
        <f>IF(AND(A43&lt;=StepUp.Yr,AK43=1),1,0)</f>
        <v>0</v>
      </c>
      <c r="AK43" s="69">
        <f>IF(AND(C43&lt;=Age.FirstWD,C43&lt;=Age.AnnuityComm,C43&lt;Age.Death),1,0)</f>
        <v>0</v>
      </c>
      <c r="AL43" s="4">
        <f>IF(AND(OR(C43&gt;Age.FirstWD,C43&gt;Age.AnnuityComm),V42&gt;0,C43&lt;Age.Death),1,0)</f>
        <v>1</v>
      </c>
      <c r="AM43" s="4">
        <f>IF(C43&gt;=Age.Death,0,IF(AND(AL42=1,V42=0),1,AM42))</f>
        <v>0</v>
      </c>
      <c r="AN43" s="57">
        <f>IF(C43=Age.Death,1,0)</f>
        <v>0</v>
      </c>
      <c r="AO43" s="4"/>
      <c r="AP43" s="74">
        <v>0.03</v>
      </c>
      <c r="AQ43" s="75">
        <v>0.0266538427012946</v>
      </c>
      <c r="AR43" s="64">
        <f t="shared" si="33"/>
        <v>1</v>
      </c>
      <c r="AS43" s="72">
        <f t="shared" si="19"/>
        <v>0.4776055693</v>
      </c>
      <c r="AT43" s="4"/>
      <c r="AU43" s="73">
        <f>VLOOKUP(C43,DecrermentAssumptions!$A$3:$B$118,2,FALSE)</f>
        <v>0.005</v>
      </c>
      <c r="AV43" s="65">
        <f t="shared" si="20"/>
        <v>0</v>
      </c>
      <c r="AW43" s="59">
        <f t="shared" si="34"/>
        <v>0</v>
      </c>
      <c r="AX43" s="64">
        <f t="shared" si="35"/>
        <v>158.3952156</v>
      </c>
    </row>
    <row r="44" ht="15.75" customHeight="1">
      <c r="A44" s="55">
        <f t="shared" si="21"/>
        <v>26</v>
      </c>
      <c r="B44" s="56">
        <f t="shared" si="22"/>
        <v>52079</v>
      </c>
      <c r="C44" s="57">
        <f t="shared" si="23"/>
        <v>86</v>
      </c>
      <c r="D44" s="58">
        <v>0.0</v>
      </c>
      <c r="E44" s="59">
        <f t="shared" si="4"/>
        <v>16570.72901</v>
      </c>
      <c r="F44" s="59">
        <f t="shared" ref="F44:G44" si="105">Y43*(1+AP44)</f>
        <v>3714.79991</v>
      </c>
      <c r="G44" s="59">
        <f t="shared" si="105"/>
        <v>12855.9291</v>
      </c>
      <c r="H44" s="60">
        <f>V43*(Rate.MandE+Rate.FundFee)</f>
        <v>279.5116437</v>
      </c>
      <c r="I44" s="59">
        <f t="shared" si="25"/>
        <v>16291.21736</v>
      </c>
      <c r="J44" s="59">
        <f t="shared" ref="J44:K44" si="106">IF($I44=0,0,F44*($I44/$E44))</f>
        <v>3652.13943</v>
      </c>
      <c r="K44" s="59">
        <f t="shared" si="106"/>
        <v>12639.07793</v>
      </c>
      <c r="L44" s="60">
        <f t="shared" si="7"/>
        <v>3959.44907</v>
      </c>
      <c r="M44" s="59">
        <f t="shared" si="27"/>
        <v>12331.76829</v>
      </c>
      <c r="N44" s="59">
        <f t="shared" ref="N44:O44" si="107">IF($M44=0,0,J44*($M44/$I44))</f>
        <v>2764.516379</v>
      </c>
      <c r="O44" s="59">
        <f t="shared" si="107"/>
        <v>9567.251914</v>
      </c>
      <c r="P44" s="60">
        <f>Rate.RiderCharge*M44</f>
        <v>104.8200305</v>
      </c>
      <c r="Q44" s="59">
        <f t="shared" si="9"/>
        <v>12226.94826</v>
      </c>
      <c r="R44" s="59">
        <f t="shared" si="10"/>
        <v>2741.017989</v>
      </c>
      <c r="S44" s="59"/>
      <c r="T44" s="59">
        <f t="shared" si="12"/>
        <v>9485.930272</v>
      </c>
      <c r="U44" s="60">
        <f t="shared" si="29"/>
        <v>441.1101215</v>
      </c>
      <c r="V44" s="63">
        <f t="shared" si="13"/>
        <v>11785.83814</v>
      </c>
      <c r="W44" s="59">
        <f t="shared" si="14"/>
        <v>2642.130618</v>
      </c>
      <c r="X44" s="59">
        <f t="shared" si="15"/>
        <v>9143.707523</v>
      </c>
      <c r="Y44" s="59">
        <f>IF(AR44=1,V44*Fund.Reb.Target,W44)</f>
        <v>2357.167628</v>
      </c>
      <c r="Z44" s="64">
        <f t="shared" si="16"/>
        <v>9869.780634</v>
      </c>
      <c r="AA44" s="59">
        <f t="shared" si="30"/>
        <v>87780.91417</v>
      </c>
      <c r="AB44" s="59">
        <f t="shared" si="17"/>
        <v>0</v>
      </c>
      <c r="AC44" s="65">
        <f t="shared" si="31"/>
        <v>0</v>
      </c>
      <c r="AD44" s="66">
        <f>MAX(IF(AK44=1,V44,0),AD43*(1-AU44)+D44,IF(AJ44=1,AD43*(1-AU44)*(1+Rate.StepUp)+D44-H44-P44,0))</f>
        <v>131981.6357</v>
      </c>
      <c r="AE44" s="66">
        <f>IF(AL44=1,Rate.WD*AD44,IF(AM44=1,AG44,0))</f>
        <v>3959.44907</v>
      </c>
      <c r="AF44" s="59">
        <f t="shared" si="18"/>
        <v>65795.70895</v>
      </c>
      <c r="AG44" s="59">
        <f t="shared" si="32"/>
        <v>9238.714497</v>
      </c>
      <c r="AH44" s="67">
        <f>IF(AK44=1,0,IF(C44&gt;MAW.Age4,MAW.Rate4,IF(C44&gt;MAW.Age3,MAW.Rate3,IF(C44&gt;MAW.Age2,MAW.Rate2,IF(C44&gt;MAW.Age1,MAW.Rate1,0)))))</f>
        <v>0.07</v>
      </c>
      <c r="AI44" s="67"/>
      <c r="AJ44" s="59">
        <f>IF(AND(A44&lt;=StepUp.Yr,AK44=1),1,0)</f>
        <v>0</v>
      </c>
      <c r="AK44" s="69">
        <f>IF(AND(C44&lt;=Age.FirstWD,C44&lt;=Age.AnnuityComm,C44&lt;Age.Death),1,0)</f>
        <v>0</v>
      </c>
      <c r="AL44" s="4">
        <f>IF(AND(OR(C44&gt;Age.FirstWD,C44&gt;Age.AnnuityComm),V43&gt;0,C44&lt;Age.Death),1,0)</f>
        <v>1</v>
      </c>
      <c r="AM44" s="4">
        <f>IF(C44&gt;=Age.Death,0,IF(AND(AL43=1,V43=0),1,AM43))</f>
        <v>0</v>
      </c>
      <c r="AN44" s="57">
        <f>IF(C44=Age.Death,1,0)</f>
        <v>0</v>
      </c>
      <c r="AO44" s="4"/>
      <c r="AP44" s="74">
        <v>0.03</v>
      </c>
      <c r="AQ44" s="75">
        <v>-0.135429796723974</v>
      </c>
      <c r="AR44" s="64">
        <f t="shared" si="33"/>
        <v>1</v>
      </c>
      <c r="AS44" s="72">
        <f t="shared" si="19"/>
        <v>0.4636947274</v>
      </c>
      <c r="AT44" s="4"/>
      <c r="AU44" s="73">
        <f>VLOOKUP(C44,DecrermentAssumptions!$A$3:$B$118,2,FALSE)</f>
        <v>0.005</v>
      </c>
      <c r="AV44" s="65">
        <f t="shared" si="20"/>
        <v>0</v>
      </c>
      <c r="AW44" s="59">
        <f t="shared" si="34"/>
        <v>0</v>
      </c>
      <c r="AX44" s="64">
        <f t="shared" si="35"/>
        <v>104.8200305</v>
      </c>
    </row>
    <row r="45" ht="15.75" customHeight="1">
      <c r="A45" s="55">
        <f t="shared" si="21"/>
        <v>27</v>
      </c>
      <c r="B45" s="56">
        <f t="shared" si="22"/>
        <v>52444</v>
      </c>
      <c r="C45" s="57">
        <f t="shared" si="23"/>
        <v>87</v>
      </c>
      <c r="D45" s="58">
        <v>0.0</v>
      </c>
      <c r="E45" s="59">
        <f t="shared" si="4"/>
        <v>11451.35857</v>
      </c>
      <c r="F45" s="59">
        <f t="shared" ref="F45:G45" si="108">Y44*(1+AP45)</f>
        <v>2427.882657</v>
      </c>
      <c r="G45" s="59">
        <f t="shared" si="108"/>
        <v>9023.475915</v>
      </c>
      <c r="H45" s="60">
        <f>V44*(Rate.MandE+Rate.FundFee)</f>
        <v>182.6804912</v>
      </c>
      <c r="I45" s="59">
        <f t="shared" si="25"/>
        <v>11268.67808</v>
      </c>
      <c r="J45" s="59">
        <f t="shared" ref="J45:K45" si="109">IF($I45=0,0,F45*($I45/$E45))</f>
        <v>2389.151288</v>
      </c>
      <c r="K45" s="59">
        <f t="shared" si="109"/>
        <v>8879.526793</v>
      </c>
      <c r="L45" s="60">
        <f t="shared" si="7"/>
        <v>3939.651825</v>
      </c>
      <c r="M45" s="59">
        <f t="shared" si="27"/>
        <v>7329.026256</v>
      </c>
      <c r="N45" s="59">
        <f t="shared" ref="N45:O45" si="110">IF($M45=0,0,J45*($M45/$I45))</f>
        <v>1553.878138</v>
      </c>
      <c r="O45" s="59">
        <f t="shared" si="110"/>
        <v>5775.148118</v>
      </c>
      <c r="P45" s="60">
        <f>Rate.RiderCharge*M45</f>
        <v>62.29672318</v>
      </c>
      <c r="Q45" s="59">
        <f t="shared" si="9"/>
        <v>7266.729533</v>
      </c>
      <c r="R45" s="59">
        <f t="shared" si="10"/>
        <v>1540.670174</v>
      </c>
      <c r="S45" s="59"/>
      <c r="T45" s="59">
        <f t="shared" si="12"/>
        <v>5726.059359</v>
      </c>
      <c r="U45" s="60">
        <f t="shared" si="29"/>
        <v>438.9045709</v>
      </c>
      <c r="V45" s="63">
        <f t="shared" si="13"/>
        <v>6827.824962</v>
      </c>
      <c r="W45" s="59">
        <f t="shared" si="14"/>
        <v>1447.614945</v>
      </c>
      <c r="X45" s="59">
        <f t="shared" si="15"/>
        <v>5380.210017</v>
      </c>
      <c r="Y45" s="59">
        <f>IF(AR45=1,V45*Fund.Reb.Target,W45)</f>
        <v>1365.564992</v>
      </c>
      <c r="Z45" s="64">
        <f t="shared" si="16"/>
        <v>5901.164541</v>
      </c>
      <c r="AA45" s="59">
        <f t="shared" si="30"/>
        <v>87342.0096</v>
      </c>
      <c r="AB45" s="59">
        <f t="shared" si="17"/>
        <v>0</v>
      </c>
      <c r="AC45" s="65">
        <f t="shared" si="31"/>
        <v>0</v>
      </c>
      <c r="AD45" s="66">
        <f>MAX(IF(AK45=1,V45,0),AD44*(1-AU45)+D45,IF(AJ45=1,AD44*(1-AU45)*(1+Rate.StepUp)+D45-H45-P45,0))</f>
        <v>131321.7275</v>
      </c>
      <c r="AE45" s="66">
        <f>IF(AL45=1,Rate.WD*AD45,IF(AM45=1,AG45,0))</f>
        <v>3939.651825</v>
      </c>
      <c r="AF45" s="59">
        <f t="shared" si="18"/>
        <v>69735.36077</v>
      </c>
      <c r="AG45" s="59">
        <f t="shared" si="32"/>
        <v>9192.520924</v>
      </c>
      <c r="AH45" s="67">
        <f>IF(AK45=1,0,IF(C45&gt;MAW.Age4,MAW.Rate4,IF(C45&gt;MAW.Age3,MAW.Rate3,IF(C45&gt;MAW.Age2,MAW.Rate2,IF(C45&gt;MAW.Age1,MAW.Rate1,0)))))</f>
        <v>0.07</v>
      </c>
      <c r="AI45" s="67"/>
      <c r="AJ45" s="59">
        <f>IF(AND(A45&lt;=StepUp.Yr,AK45=1),1,0)</f>
        <v>0</v>
      </c>
      <c r="AK45" s="69">
        <f>IF(AND(C45&lt;=Age.FirstWD,C45&lt;=Age.AnnuityComm,C45&lt;Age.Death),1,0)</f>
        <v>0</v>
      </c>
      <c r="AL45" s="4">
        <f>IF(AND(OR(C45&gt;Age.FirstWD,C45&gt;Age.AnnuityComm),V44&gt;0,C45&lt;Age.Death),1,0)</f>
        <v>1</v>
      </c>
      <c r="AM45" s="4">
        <f>IF(C45&gt;=Age.Death,0,IF(AND(AL44=1,V44=0),1,AM44))</f>
        <v>0</v>
      </c>
      <c r="AN45" s="57">
        <f>IF(C45=Age.Death,1,0)</f>
        <v>0</v>
      </c>
      <c r="AO45" s="4"/>
      <c r="AP45" s="74">
        <v>0.03</v>
      </c>
      <c r="AQ45" s="75">
        <v>-0.0857470646667463</v>
      </c>
      <c r="AR45" s="64">
        <f t="shared" si="33"/>
        <v>1</v>
      </c>
      <c r="AS45" s="72">
        <f t="shared" si="19"/>
        <v>0.4501890558</v>
      </c>
      <c r="AT45" s="4"/>
      <c r="AU45" s="73">
        <f>VLOOKUP(C45,DecrermentAssumptions!$A$3:$B$118,2,FALSE)</f>
        <v>0.005</v>
      </c>
      <c r="AV45" s="65">
        <f t="shared" si="20"/>
        <v>0</v>
      </c>
      <c r="AW45" s="59">
        <f t="shared" si="34"/>
        <v>0</v>
      </c>
      <c r="AX45" s="64">
        <f t="shared" si="35"/>
        <v>62.29672318</v>
      </c>
    </row>
    <row r="46" ht="15.75" customHeight="1">
      <c r="A46" s="55">
        <f t="shared" si="21"/>
        <v>28</v>
      </c>
      <c r="B46" s="56">
        <f t="shared" si="22"/>
        <v>52810</v>
      </c>
      <c r="C46" s="57">
        <f t="shared" si="23"/>
        <v>88</v>
      </c>
      <c r="D46" s="58">
        <v>0.0</v>
      </c>
      <c r="E46" s="59">
        <f t="shared" si="4"/>
        <v>7046.078879</v>
      </c>
      <c r="F46" s="59">
        <f t="shared" ref="F46:G46" si="111">Y45*(1+AP46)</f>
        <v>1406.531942</v>
      </c>
      <c r="G46" s="59">
        <f t="shared" si="111"/>
        <v>5639.546937</v>
      </c>
      <c r="H46" s="60">
        <f>V45*(Rate.MandE+Rate.FundFee)</f>
        <v>105.8312869</v>
      </c>
      <c r="I46" s="59">
        <f t="shared" si="25"/>
        <v>6940.247593</v>
      </c>
      <c r="J46" s="59">
        <f t="shared" ref="J46:K46" si="112">IF($I46=0,0,F46*($I46/$E46))</f>
        <v>1385.405996</v>
      </c>
      <c r="K46" s="59">
        <f t="shared" si="112"/>
        <v>5554.841597</v>
      </c>
      <c r="L46" s="60">
        <f t="shared" si="7"/>
        <v>3919.953566</v>
      </c>
      <c r="M46" s="59">
        <f t="shared" si="27"/>
        <v>3020.294027</v>
      </c>
      <c r="N46" s="59">
        <f t="shared" ref="N46:O46" si="113">IF($M46=0,0,J46*($M46/$I46))</f>
        <v>602.908383</v>
      </c>
      <c r="O46" s="59">
        <f t="shared" si="113"/>
        <v>2417.385644</v>
      </c>
      <c r="P46" s="60">
        <f>Rate.RiderCharge*M46</f>
        <v>25.67249923</v>
      </c>
      <c r="Q46" s="59">
        <f t="shared" si="9"/>
        <v>2994.621528</v>
      </c>
      <c r="R46" s="59">
        <f t="shared" si="10"/>
        <v>597.7836618</v>
      </c>
      <c r="S46" s="59"/>
      <c r="T46" s="59">
        <f t="shared" si="12"/>
        <v>2396.837866</v>
      </c>
      <c r="U46" s="60">
        <f t="shared" si="29"/>
        <v>436.710048</v>
      </c>
      <c r="V46" s="63">
        <f t="shared" si="13"/>
        <v>2557.91148</v>
      </c>
      <c r="W46" s="59">
        <f t="shared" si="14"/>
        <v>510.6079939</v>
      </c>
      <c r="X46" s="59">
        <f t="shared" si="15"/>
        <v>2047.303486</v>
      </c>
      <c r="Y46" s="59">
        <f>IF(AR46=1,V46*Fund.Reb.Target,W46)</f>
        <v>511.5822959</v>
      </c>
      <c r="Z46" s="64">
        <f t="shared" si="16"/>
        <v>2483.039232</v>
      </c>
      <c r="AA46" s="59">
        <f t="shared" si="30"/>
        <v>86905.29955</v>
      </c>
      <c r="AB46" s="59">
        <f t="shared" si="17"/>
        <v>0</v>
      </c>
      <c r="AC46" s="65">
        <f t="shared" si="31"/>
        <v>0</v>
      </c>
      <c r="AD46" s="66">
        <f>MAX(IF(AK46=1,V46,0),AD45*(1-AU46)+D46,IF(AJ46=1,AD45*(1-AU46)*(1+Rate.StepUp)+D46-H46-P46,0))</f>
        <v>130665.1189</v>
      </c>
      <c r="AE46" s="66">
        <f>IF(AL46=1,Rate.WD*AD46,IF(AM46=1,AG46,0))</f>
        <v>3919.953566</v>
      </c>
      <c r="AF46" s="59">
        <f t="shared" si="18"/>
        <v>73655.31434</v>
      </c>
      <c r="AG46" s="59">
        <f t="shared" si="32"/>
        <v>9146.55832</v>
      </c>
      <c r="AH46" s="67">
        <f>IF(AK46=1,0,IF(C46&gt;MAW.Age4,MAW.Rate4,IF(C46&gt;MAW.Age3,MAW.Rate3,IF(C46&gt;MAW.Age2,MAW.Rate2,IF(C46&gt;MAW.Age1,MAW.Rate1,0)))))</f>
        <v>0.07</v>
      </c>
      <c r="AI46" s="67"/>
      <c r="AJ46" s="59">
        <f>IF(AND(A46&lt;=StepUp.Yr,AK46=1),1,0)</f>
        <v>0</v>
      </c>
      <c r="AK46" s="69">
        <f>IF(AND(C46&lt;=Age.FirstWD,C46&lt;=Age.AnnuityComm,C46&lt;Age.Death),1,0)</f>
        <v>0</v>
      </c>
      <c r="AL46" s="4">
        <f>IF(AND(OR(C46&gt;Age.FirstWD,C46&gt;Age.AnnuityComm),V45&gt;0,C46&lt;Age.Death),1,0)</f>
        <v>1</v>
      </c>
      <c r="AM46" s="4">
        <f>IF(C46&gt;=Age.Death,0,IF(AND(AL45=1,V45=0),1,AM45))</f>
        <v>0</v>
      </c>
      <c r="AN46" s="57">
        <f>IF(C46=Age.Death,1,0)</f>
        <v>0</v>
      </c>
      <c r="AO46" s="4"/>
      <c r="AP46" s="74">
        <v>0.03</v>
      </c>
      <c r="AQ46" s="75">
        <v>-0.0443332162267662</v>
      </c>
      <c r="AR46" s="64">
        <f t="shared" si="33"/>
        <v>1</v>
      </c>
      <c r="AS46" s="72">
        <f t="shared" si="19"/>
        <v>0.4370767532</v>
      </c>
      <c r="AT46" s="4"/>
      <c r="AU46" s="73">
        <f>VLOOKUP(C46,DecrermentAssumptions!$A$3:$B$118,2,FALSE)</f>
        <v>0.005</v>
      </c>
      <c r="AV46" s="65">
        <f t="shared" si="20"/>
        <v>0</v>
      </c>
      <c r="AW46" s="59">
        <f t="shared" si="34"/>
        <v>0</v>
      </c>
      <c r="AX46" s="64">
        <f t="shared" si="35"/>
        <v>25.67249923</v>
      </c>
    </row>
    <row r="47" ht="15.75" customHeight="1">
      <c r="A47" s="55">
        <f t="shared" si="21"/>
        <v>29</v>
      </c>
      <c r="B47" s="56">
        <f t="shared" si="22"/>
        <v>53175</v>
      </c>
      <c r="C47" s="57">
        <f t="shared" si="23"/>
        <v>89</v>
      </c>
      <c r="D47" s="58">
        <v>0.0</v>
      </c>
      <c r="E47" s="59">
        <f t="shared" si="4"/>
        <v>2770.516083</v>
      </c>
      <c r="F47" s="59">
        <f t="shared" ref="F47:G47" si="114">Y46*(1+AP47)</f>
        <v>526.9297648</v>
      </c>
      <c r="G47" s="59">
        <f t="shared" si="114"/>
        <v>2243.586318</v>
      </c>
      <c r="H47" s="60">
        <f>V46*(Rate.MandE+Rate.FundFee)</f>
        <v>39.64762794</v>
      </c>
      <c r="I47" s="59">
        <f t="shared" si="25"/>
        <v>2730.868455</v>
      </c>
      <c r="J47" s="59">
        <f t="shared" ref="J47:K47" si="115">IF($I47=0,0,F47*($I47/$E47))</f>
        <v>519.3891065</v>
      </c>
      <c r="K47" s="59">
        <f t="shared" si="115"/>
        <v>2211.479348</v>
      </c>
      <c r="L47" s="60">
        <f t="shared" si="7"/>
        <v>3900.353798</v>
      </c>
      <c r="M47" s="59">
        <f t="shared" si="27"/>
        <v>0</v>
      </c>
      <c r="N47" s="59">
        <f t="shared" ref="N47:O47" si="116">IF($M47=0,0,J47*($M47/$I47))</f>
        <v>0</v>
      </c>
      <c r="O47" s="59">
        <f t="shared" si="116"/>
        <v>0</v>
      </c>
      <c r="P47" s="60">
        <f>Rate.RiderCharge*M47</f>
        <v>0</v>
      </c>
      <c r="Q47" s="59">
        <f t="shared" si="9"/>
        <v>0</v>
      </c>
      <c r="R47" s="59">
        <f t="shared" si="10"/>
        <v>0</v>
      </c>
      <c r="S47" s="59"/>
      <c r="T47" s="59">
        <f t="shared" si="12"/>
        <v>0</v>
      </c>
      <c r="U47" s="60">
        <f t="shared" si="29"/>
        <v>434.5264978</v>
      </c>
      <c r="V47" s="63">
        <f t="shared" si="13"/>
        <v>0</v>
      </c>
      <c r="W47" s="59">
        <f t="shared" si="14"/>
        <v>0</v>
      </c>
      <c r="X47" s="59">
        <f t="shared" si="15"/>
        <v>0</v>
      </c>
      <c r="Y47" s="59">
        <f>IF(AR47=1,V47*Fund.Reb.Target,W47)</f>
        <v>0</v>
      </c>
      <c r="Z47" s="64">
        <f t="shared" si="16"/>
        <v>0</v>
      </c>
      <c r="AA47" s="59">
        <f t="shared" si="30"/>
        <v>86470.77306</v>
      </c>
      <c r="AB47" s="59">
        <f t="shared" si="17"/>
        <v>434.5264978</v>
      </c>
      <c r="AC47" s="65">
        <f t="shared" si="31"/>
        <v>0</v>
      </c>
      <c r="AD47" s="66">
        <f>MAX(IF(AK47=1,V47,0),AD46*(1-AU47)+D47,IF(AJ47=1,AD46*(1-AU47)*(1+Rate.StepUp)+D47-H47-P47,0))</f>
        <v>130011.7933</v>
      </c>
      <c r="AE47" s="66">
        <f>IF(AL47=1,Rate.WD*AD47,IF(AM47=1,AG47,0))</f>
        <v>3900.353798</v>
      </c>
      <c r="AF47" s="59">
        <f t="shared" si="18"/>
        <v>77555.66814</v>
      </c>
      <c r="AG47" s="59">
        <f t="shared" si="32"/>
        <v>9100.825528</v>
      </c>
      <c r="AH47" s="67">
        <f>IF(AK47=1,0,IF(C47&gt;MAW.Age4,MAW.Rate4,IF(C47&gt;MAW.Age3,MAW.Rate3,IF(C47&gt;MAW.Age2,MAW.Rate2,IF(C47&gt;MAW.Age1,MAW.Rate1,0)))))</f>
        <v>0.07</v>
      </c>
      <c r="AI47" s="67"/>
      <c r="AJ47" s="59">
        <f>IF(AND(A47&lt;=StepUp.Yr,AK47=1),1,0)</f>
        <v>0</v>
      </c>
      <c r="AK47" s="69">
        <f>IF(AND(C47&lt;=Age.FirstWD,C47&lt;=Age.AnnuityComm,C47&lt;Age.Death),1,0)</f>
        <v>0</v>
      </c>
      <c r="AL47" s="4">
        <f>IF(AND(OR(C47&gt;Age.FirstWD,C47&gt;Age.AnnuityComm),V46&gt;0,C47&lt;Age.Death),1,0)</f>
        <v>1</v>
      </c>
      <c r="AM47" s="4">
        <f>IF(C47&gt;=Age.Death,0,IF(AND(AL46=1,V46=0),1,AM46))</f>
        <v>0</v>
      </c>
      <c r="AN47" s="57">
        <f>IF(C47=Age.Death,1,0)</f>
        <v>0</v>
      </c>
      <c r="AO47" s="4"/>
      <c r="AP47" s="74">
        <v>0.03</v>
      </c>
      <c r="AQ47" s="75">
        <v>-0.0964354130606945</v>
      </c>
      <c r="AR47" s="64">
        <f t="shared" si="33"/>
        <v>1</v>
      </c>
      <c r="AS47" s="72">
        <f t="shared" si="19"/>
        <v>0.4243463623</v>
      </c>
      <c r="AT47" s="4"/>
      <c r="AU47" s="73">
        <f>VLOOKUP(C47,DecrermentAssumptions!$A$3:$B$118,2,FALSE)</f>
        <v>0.005</v>
      </c>
      <c r="AV47" s="65">
        <f t="shared" si="20"/>
        <v>434.5264978</v>
      </c>
      <c r="AW47" s="59">
        <f t="shared" si="34"/>
        <v>1342.442318</v>
      </c>
      <c r="AX47" s="64">
        <f t="shared" si="35"/>
        <v>0</v>
      </c>
    </row>
    <row r="48" ht="15.75" customHeight="1">
      <c r="A48" s="55">
        <f t="shared" si="21"/>
        <v>30</v>
      </c>
      <c r="B48" s="56">
        <f t="shared" si="22"/>
        <v>53540</v>
      </c>
      <c r="C48" s="57">
        <f t="shared" si="23"/>
        <v>90</v>
      </c>
      <c r="D48" s="58">
        <v>0.0</v>
      </c>
      <c r="E48" s="59">
        <f t="shared" si="4"/>
        <v>0</v>
      </c>
      <c r="F48" s="59">
        <f t="shared" ref="F48:G48" si="117">Y47*(1+AP48)</f>
        <v>0</v>
      </c>
      <c r="G48" s="59">
        <f t="shared" si="117"/>
        <v>0</v>
      </c>
      <c r="H48" s="60">
        <f>V47*(Rate.MandE+Rate.FundFee)</f>
        <v>0</v>
      </c>
      <c r="I48" s="59">
        <f t="shared" si="25"/>
        <v>0</v>
      </c>
      <c r="J48" s="59">
        <f t="shared" ref="J48:K48" si="118">IF($I48=0,0,F48*($I48/$E48))</f>
        <v>0</v>
      </c>
      <c r="K48" s="59">
        <f t="shared" si="118"/>
        <v>0</v>
      </c>
      <c r="L48" s="60">
        <f t="shared" si="7"/>
        <v>9055.3214</v>
      </c>
      <c r="M48" s="59">
        <f t="shared" si="27"/>
        <v>0</v>
      </c>
      <c r="N48" s="59">
        <f t="shared" ref="N48:O48" si="119">IF($M48=0,0,J48*($M48/$I48))</f>
        <v>0</v>
      </c>
      <c r="O48" s="59">
        <f t="shared" si="119"/>
        <v>0</v>
      </c>
      <c r="P48" s="60">
        <f>Rate.RiderCharge*M48</f>
        <v>0</v>
      </c>
      <c r="Q48" s="59">
        <f t="shared" si="9"/>
        <v>0</v>
      </c>
      <c r="R48" s="59">
        <f t="shared" si="10"/>
        <v>0</v>
      </c>
      <c r="S48" s="59"/>
      <c r="T48" s="59">
        <f t="shared" si="12"/>
        <v>0</v>
      </c>
      <c r="U48" s="60">
        <f t="shared" si="29"/>
        <v>432.3538653</v>
      </c>
      <c r="V48" s="63">
        <f t="shared" si="13"/>
        <v>0</v>
      </c>
      <c r="W48" s="59">
        <f t="shared" si="14"/>
        <v>0</v>
      </c>
      <c r="X48" s="59">
        <f t="shared" si="15"/>
        <v>0</v>
      </c>
      <c r="Y48" s="59">
        <f>IF(AR48=1,V48*Fund.Reb.Target,W48)</f>
        <v>0</v>
      </c>
      <c r="Z48" s="64">
        <f t="shared" si="16"/>
        <v>0</v>
      </c>
      <c r="AA48" s="59">
        <f t="shared" si="30"/>
        <v>86038.41919</v>
      </c>
      <c r="AB48" s="59">
        <f t="shared" si="17"/>
        <v>432.3538653</v>
      </c>
      <c r="AC48" s="65">
        <f t="shared" si="31"/>
        <v>0</v>
      </c>
      <c r="AD48" s="66">
        <f>MAX(IF(AK48=1,V48,0),AD47*(1-AU48)+D48,IF(AJ48=1,AD47*(1-AU48)*(1+Rate.StepUp)+D48-H48-P48,0))</f>
        <v>129361.7343</v>
      </c>
      <c r="AE48" s="66">
        <f>IF(AL48=1,Rate.WD*AD48,IF(AM48=1,AG48,0))</f>
        <v>9055.3214</v>
      </c>
      <c r="AF48" s="59">
        <f t="shared" si="18"/>
        <v>86610.98954</v>
      </c>
      <c r="AG48" s="59">
        <f t="shared" si="32"/>
        <v>9055.3214</v>
      </c>
      <c r="AH48" s="67">
        <f>IF(AK48=1,0,IF(C48&gt;MAW.Age4,MAW.Rate4,IF(C48&gt;MAW.Age3,MAW.Rate3,IF(C48&gt;MAW.Age2,MAW.Rate2,IF(C48&gt;MAW.Age1,MAW.Rate1,0)))))</f>
        <v>0.07</v>
      </c>
      <c r="AI48" s="67"/>
      <c r="AJ48" s="59">
        <f>IF(AND(A48&lt;=StepUp.Yr,AK48=1),1,0)</f>
        <v>0</v>
      </c>
      <c r="AK48" s="69">
        <f>IF(AND(C48&lt;=Age.FirstWD,C48&lt;=Age.AnnuityComm,C48&lt;Age.Death),1,0)</f>
        <v>0</v>
      </c>
      <c r="AL48" s="4">
        <f>IF(AND(OR(C48&gt;Age.FirstWD,C48&gt;Age.AnnuityComm),V47&gt;0,C48&lt;Age.Death),1,0)</f>
        <v>0</v>
      </c>
      <c r="AM48" s="4">
        <f>IF(C48&gt;=Age.Death,0,IF(AND(AL47=1,V47=0),1,AM47))</f>
        <v>1</v>
      </c>
      <c r="AN48" s="57">
        <f>IF(C48=Age.Death,1,0)</f>
        <v>0</v>
      </c>
      <c r="AO48" s="4"/>
      <c r="AP48" s="74">
        <v>0.03</v>
      </c>
      <c r="AQ48" s="75">
        <v>-0.00880839577524539</v>
      </c>
      <c r="AR48" s="64">
        <f t="shared" si="33"/>
        <v>1</v>
      </c>
      <c r="AS48" s="72">
        <f t="shared" si="19"/>
        <v>0.4119867595</v>
      </c>
      <c r="AT48" s="4"/>
      <c r="AU48" s="73">
        <f>VLOOKUP(C48,DecrermentAssumptions!$A$3:$B$118,2,FALSE)</f>
        <v>0.005</v>
      </c>
      <c r="AV48" s="65">
        <f t="shared" si="20"/>
        <v>432.3538653</v>
      </c>
      <c r="AW48" s="59">
        <f t="shared" si="34"/>
        <v>9055.3214</v>
      </c>
      <c r="AX48" s="64">
        <f t="shared" si="35"/>
        <v>0</v>
      </c>
    </row>
    <row r="49" ht="15.75" customHeight="1">
      <c r="A49" s="55">
        <f t="shared" si="21"/>
        <v>31</v>
      </c>
      <c r="B49" s="56">
        <f t="shared" si="22"/>
        <v>53905</v>
      </c>
      <c r="C49" s="57">
        <f t="shared" si="23"/>
        <v>91</v>
      </c>
      <c r="D49" s="58">
        <v>0.0</v>
      </c>
      <c r="E49" s="59">
        <f t="shared" si="4"/>
        <v>0</v>
      </c>
      <c r="F49" s="59">
        <f t="shared" ref="F49:G49" si="120">Y48*(1+AP49)</f>
        <v>0</v>
      </c>
      <c r="G49" s="59">
        <f t="shared" si="120"/>
        <v>0</v>
      </c>
      <c r="H49" s="60">
        <f>V48*(Rate.MandE+Rate.FundFee)</f>
        <v>0</v>
      </c>
      <c r="I49" s="59">
        <f t="shared" si="25"/>
        <v>0</v>
      </c>
      <c r="J49" s="59">
        <f t="shared" ref="J49:K49" si="121">IF($I49=0,0,F49*($I49/$E49))</f>
        <v>0</v>
      </c>
      <c r="K49" s="59">
        <f t="shared" si="121"/>
        <v>0</v>
      </c>
      <c r="L49" s="60">
        <f t="shared" si="7"/>
        <v>9010.044793</v>
      </c>
      <c r="M49" s="59">
        <f t="shared" si="27"/>
        <v>0</v>
      </c>
      <c r="N49" s="59">
        <f t="shared" ref="N49:O49" si="122">IF($M49=0,0,J49*($M49/$I49))</f>
        <v>0</v>
      </c>
      <c r="O49" s="59">
        <f t="shared" si="122"/>
        <v>0</v>
      </c>
      <c r="P49" s="60">
        <f>Rate.RiderCharge*M49</f>
        <v>0</v>
      </c>
      <c r="Q49" s="59">
        <f t="shared" si="9"/>
        <v>0</v>
      </c>
      <c r="R49" s="59">
        <f t="shared" si="10"/>
        <v>0</v>
      </c>
      <c r="S49" s="59"/>
      <c r="T49" s="59">
        <f t="shared" si="12"/>
        <v>0</v>
      </c>
      <c r="U49" s="60">
        <f t="shared" si="29"/>
        <v>430.192096</v>
      </c>
      <c r="V49" s="63">
        <f t="shared" si="13"/>
        <v>0</v>
      </c>
      <c r="W49" s="59">
        <f t="shared" si="14"/>
        <v>0</v>
      </c>
      <c r="X49" s="59">
        <f t="shared" si="15"/>
        <v>0</v>
      </c>
      <c r="Y49" s="59">
        <f>IF(AR49=1,V49*Fund.Reb.Target,W49)</f>
        <v>0</v>
      </c>
      <c r="Z49" s="64">
        <f t="shared" si="16"/>
        <v>0</v>
      </c>
      <c r="AA49" s="59">
        <f t="shared" si="30"/>
        <v>85608.2271</v>
      </c>
      <c r="AB49" s="59">
        <f t="shared" si="17"/>
        <v>430.192096</v>
      </c>
      <c r="AC49" s="65">
        <f t="shared" si="31"/>
        <v>0</v>
      </c>
      <c r="AD49" s="66">
        <f>MAX(IF(AK49=1,V49,0),AD48*(1-AU49)+D49,IF(AJ49=1,AD48*(1-AU49)*(1+Rate.StepUp)+D49-H49-P49,0))</f>
        <v>128714.9256</v>
      </c>
      <c r="AE49" s="66">
        <f>IF(AL49=1,Rate.WD*AD49,IF(AM49=1,AG49,0))</f>
        <v>9010.044793</v>
      </c>
      <c r="AF49" s="59">
        <f t="shared" si="18"/>
        <v>95621.03433</v>
      </c>
      <c r="AG49" s="59">
        <f t="shared" si="32"/>
        <v>9010.044793</v>
      </c>
      <c r="AH49" s="67">
        <f>IF(AK49=1,0,IF(C49&gt;MAW.Age4,MAW.Rate4,IF(C49&gt;MAW.Age3,MAW.Rate3,IF(C49&gt;MAW.Age2,MAW.Rate2,IF(C49&gt;MAW.Age1,MAW.Rate1,0)))))</f>
        <v>0.07</v>
      </c>
      <c r="AI49" s="67"/>
      <c r="AJ49" s="59">
        <f>IF(AND(A49&lt;=StepUp.Yr,AK49=1),1,0)</f>
        <v>0</v>
      </c>
      <c r="AK49" s="69">
        <f>IF(AND(C49&lt;=Age.FirstWD,C49&lt;=Age.AnnuityComm,C49&lt;Age.Death),1,0)</f>
        <v>0</v>
      </c>
      <c r="AL49" s="4">
        <f>IF(AND(OR(C49&gt;Age.FirstWD,C49&gt;Age.AnnuityComm),V48&gt;0,C49&lt;Age.Death),1,0)</f>
        <v>0</v>
      </c>
      <c r="AM49" s="4">
        <f>IF(C49&gt;=Age.Death,0,IF(AND(AL48=1,V48=0),1,AM48))</f>
        <v>1</v>
      </c>
      <c r="AN49" s="57">
        <f>IF(C49=Age.Death,1,0)</f>
        <v>0</v>
      </c>
      <c r="AO49" s="4"/>
      <c r="AP49" s="74">
        <v>0.03</v>
      </c>
      <c r="AQ49" s="75">
        <v>0.258519530040758</v>
      </c>
      <c r="AR49" s="64">
        <f t="shared" si="33"/>
        <v>1</v>
      </c>
      <c r="AS49" s="72">
        <f t="shared" si="19"/>
        <v>0.3999871452</v>
      </c>
      <c r="AT49" s="4"/>
      <c r="AU49" s="73">
        <f>VLOOKUP(C49,DecrermentAssumptions!$A$3:$B$118,2,FALSE)</f>
        <v>0.005</v>
      </c>
      <c r="AV49" s="65">
        <f t="shared" si="20"/>
        <v>430.192096</v>
      </c>
      <c r="AW49" s="59">
        <f t="shared" si="34"/>
        <v>9010.044793</v>
      </c>
      <c r="AX49" s="64">
        <f t="shared" si="35"/>
        <v>0</v>
      </c>
    </row>
    <row r="50" ht="15.75" customHeight="1">
      <c r="A50" s="55">
        <f t="shared" si="21"/>
        <v>32</v>
      </c>
      <c r="B50" s="56">
        <f t="shared" si="22"/>
        <v>54271</v>
      </c>
      <c r="C50" s="57">
        <f t="shared" si="23"/>
        <v>92</v>
      </c>
      <c r="D50" s="58">
        <v>0.0</v>
      </c>
      <c r="E50" s="59">
        <f t="shared" si="4"/>
        <v>0</v>
      </c>
      <c r="F50" s="59">
        <f t="shared" ref="F50:G50" si="123">Y49*(1+AP50)</f>
        <v>0</v>
      </c>
      <c r="G50" s="59">
        <f t="shared" si="123"/>
        <v>0</v>
      </c>
      <c r="H50" s="60">
        <f>V49*(Rate.MandE+Rate.FundFee)</f>
        <v>0</v>
      </c>
      <c r="I50" s="59">
        <f t="shared" si="25"/>
        <v>0</v>
      </c>
      <c r="J50" s="59">
        <f t="shared" ref="J50:K50" si="124">IF($I50=0,0,F50*($I50/$E50))</f>
        <v>0</v>
      </c>
      <c r="K50" s="59">
        <f t="shared" si="124"/>
        <v>0</v>
      </c>
      <c r="L50" s="60">
        <f t="shared" si="7"/>
        <v>8964.994569</v>
      </c>
      <c r="M50" s="59">
        <f t="shared" si="27"/>
        <v>0</v>
      </c>
      <c r="N50" s="59">
        <f t="shared" ref="N50:O50" si="125">IF($M50=0,0,J50*($M50/$I50))</f>
        <v>0</v>
      </c>
      <c r="O50" s="59">
        <f t="shared" si="125"/>
        <v>0</v>
      </c>
      <c r="P50" s="60">
        <f>Rate.RiderCharge*M50</f>
        <v>0</v>
      </c>
      <c r="Q50" s="59">
        <f t="shared" si="9"/>
        <v>0</v>
      </c>
      <c r="R50" s="59">
        <f t="shared" si="10"/>
        <v>0</v>
      </c>
      <c r="S50" s="59"/>
      <c r="T50" s="59">
        <f t="shared" si="12"/>
        <v>0</v>
      </c>
      <c r="U50" s="60">
        <f t="shared" si="29"/>
        <v>428.0411355</v>
      </c>
      <c r="V50" s="63">
        <f t="shared" si="13"/>
        <v>0</v>
      </c>
      <c r="W50" s="59">
        <f t="shared" si="14"/>
        <v>0</v>
      </c>
      <c r="X50" s="59">
        <f t="shared" si="15"/>
        <v>0</v>
      </c>
      <c r="Y50" s="59">
        <f>IF(AR50=1,V50*Fund.Reb.Target,W50)</f>
        <v>0</v>
      </c>
      <c r="Z50" s="64">
        <f t="shared" si="16"/>
        <v>0</v>
      </c>
      <c r="AA50" s="59">
        <f t="shared" si="30"/>
        <v>85180.18596</v>
      </c>
      <c r="AB50" s="59">
        <f t="shared" si="17"/>
        <v>428.0411355</v>
      </c>
      <c r="AC50" s="65">
        <f t="shared" si="31"/>
        <v>0</v>
      </c>
      <c r="AD50" s="66">
        <f>MAX(IF(AK50=1,V50,0),AD49*(1-AU50)+D50,IF(AJ50=1,AD49*(1-AU50)*(1+Rate.StepUp)+D50-H50-P50,0))</f>
        <v>128071.351</v>
      </c>
      <c r="AE50" s="66">
        <f>IF(AL50=1,Rate.WD*AD50,IF(AM50=1,AG50,0))</f>
        <v>8964.994569</v>
      </c>
      <c r="AF50" s="59">
        <f t="shared" si="18"/>
        <v>104586.0289</v>
      </c>
      <c r="AG50" s="59">
        <f t="shared" si="32"/>
        <v>8964.994569</v>
      </c>
      <c r="AH50" s="67">
        <f>IF(AK50=1,0,IF(C50&gt;MAW.Age4,MAW.Rate4,IF(C50&gt;MAW.Age3,MAW.Rate3,IF(C50&gt;MAW.Age2,MAW.Rate2,IF(C50&gt;MAW.Age1,MAW.Rate1,0)))))</f>
        <v>0.07</v>
      </c>
      <c r="AI50" s="67"/>
      <c r="AJ50" s="59">
        <f>IF(AND(A50&lt;=StepUp.Yr,AK50=1),1,0)</f>
        <v>0</v>
      </c>
      <c r="AK50" s="69">
        <f>IF(AND(C50&lt;=Age.FirstWD,C50&lt;=Age.AnnuityComm,C50&lt;Age.Death),1,0)</f>
        <v>0</v>
      </c>
      <c r="AL50" s="4">
        <f>IF(AND(OR(C50&gt;Age.FirstWD,C50&gt;Age.AnnuityComm),V49&gt;0,C50&lt;Age.Death),1,0)</f>
        <v>0</v>
      </c>
      <c r="AM50" s="4">
        <f>IF(C50&gt;=Age.Death,0,IF(AND(AL49=1,V49=0),1,AM49))</f>
        <v>1</v>
      </c>
      <c r="AN50" s="57">
        <f>IF(C50=Age.Death,1,0)</f>
        <v>0</v>
      </c>
      <c r="AO50" s="4"/>
      <c r="AP50" s="74">
        <v>0.03</v>
      </c>
      <c r="AQ50" s="75">
        <v>-0.118784579056892</v>
      </c>
      <c r="AR50" s="64">
        <f t="shared" si="33"/>
        <v>1</v>
      </c>
      <c r="AS50" s="72">
        <f t="shared" si="19"/>
        <v>0.3883370341</v>
      </c>
      <c r="AT50" s="4"/>
      <c r="AU50" s="73">
        <f>VLOOKUP(C50,DecrermentAssumptions!$A$3:$B$118,2,FALSE)</f>
        <v>0.005</v>
      </c>
      <c r="AV50" s="65">
        <f t="shared" si="20"/>
        <v>428.0411355</v>
      </c>
      <c r="AW50" s="59">
        <f t="shared" si="34"/>
        <v>8964.994569</v>
      </c>
      <c r="AX50" s="64">
        <f t="shared" si="35"/>
        <v>0</v>
      </c>
    </row>
    <row r="51" ht="15.75" customHeight="1">
      <c r="A51" s="55">
        <f t="shared" si="21"/>
        <v>33</v>
      </c>
      <c r="B51" s="56">
        <f t="shared" si="22"/>
        <v>54636</v>
      </c>
      <c r="C51" s="57">
        <f t="shared" si="23"/>
        <v>93</v>
      </c>
      <c r="D51" s="58">
        <v>0.0</v>
      </c>
      <c r="E51" s="59">
        <f t="shared" si="4"/>
        <v>0</v>
      </c>
      <c r="F51" s="59">
        <f t="shared" ref="F51:G51" si="126">Y50*(1+AP51)</f>
        <v>0</v>
      </c>
      <c r="G51" s="59">
        <f t="shared" si="126"/>
        <v>0</v>
      </c>
      <c r="H51" s="60">
        <f>V50*(Rate.MandE+Rate.FundFee)</f>
        <v>0</v>
      </c>
      <c r="I51" s="59">
        <f t="shared" si="25"/>
        <v>0</v>
      </c>
      <c r="J51" s="59">
        <f t="shared" ref="J51:K51" si="127">IF($I51=0,0,F51*($I51/$E51))</f>
        <v>0</v>
      </c>
      <c r="K51" s="59">
        <f t="shared" si="127"/>
        <v>0</v>
      </c>
      <c r="L51" s="60">
        <f t="shared" si="7"/>
        <v>8920.169597</v>
      </c>
      <c r="M51" s="59">
        <f t="shared" si="27"/>
        <v>0</v>
      </c>
      <c r="N51" s="59">
        <f t="shared" ref="N51:O51" si="128">IF($M51=0,0,J51*($M51/$I51))</f>
        <v>0</v>
      </c>
      <c r="O51" s="59">
        <f t="shared" si="128"/>
        <v>0</v>
      </c>
      <c r="P51" s="60">
        <f>Rate.RiderCharge*M51</f>
        <v>0</v>
      </c>
      <c r="Q51" s="59">
        <f t="shared" si="9"/>
        <v>0</v>
      </c>
      <c r="R51" s="59">
        <f t="shared" si="10"/>
        <v>0</v>
      </c>
      <c r="S51" s="59"/>
      <c r="T51" s="59">
        <f t="shared" si="12"/>
        <v>0</v>
      </c>
      <c r="U51" s="60">
        <f t="shared" si="29"/>
        <v>425.9009298</v>
      </c>
      <c r="V51" s="63">
        <f t="shared" si="13"/>
        <v>0</v>
      </c>
      <c r="W51" s="59">
        <f t="shared" si="14"/>
        <v>0</v>
      </c>
      <c r="X51" s="59">
        <f t="shared" si="15"/>
        <v>0</v>
      </c>
      <c r="Y51" s="59">
        <f>IF(AR51=1,V51*Fund.Reb.Target,W51)</f>
        <v>0</v>
      </c>
      <c r="Z51" s="64">
        <f t="shared" si="16"/>
        <v>0</v>
      </c>
      <c r="AA51" s="59">
        <f t="shared" si="30"/>
        <v>84754.28503</v>
      </c>
      <c r="AB51" s="59">
        <f t="shared" si="17"/>
        <v>425.9009298</v>
      </c>
      <c r="AC51" s="65">
        <f t="shared" si="31"/>
        <v>0</v>
      </c>
      <c r="AD51" s="66">
        <f>MAX(IF(AK51=1,V51,0),AD50*(1-AU51)+D51,IF(AJ51=1,AD50*(1-AU51)*(1+Rate.StepUp)+D51-H51-P51,0))</f>
        <v>127430.9942</v>
      </c>
      <c r="AE51" s="66">
        <f>IF(AL51=1,Rate.WD*AD51,IF(AM51=1,AG51,0))</f>
        <v>8920.169597</v>
      </c>
      <c r="AF51" s="59">
        <f t="shared" si="18"/>
        <v>113506.1985</v>
      </c>
      <c r="AG51" s="59">
        <f t="shared" si="32"/>
        <v>8920.169597</v>
      </c>
      <c r="AH51" s="67">
        <f>IF(AK51=1,0,IF(C51&gt;MAW.Age4,MAW.Rate4,IF(C51&gt;MAW.Age3,MAW.Rate3,IF(C51&gt;MAW.Age2,MAW.Rate2,IF(C51&gt;MAW.Age1,MAW.Rate1,0)))))</f>
        <v>0.07</v>
      </c>
      <c r="AI51" s="67"/>
      <c r="AJ51" s="59">
        <f>IF(AND(A51&lt;=StepUp.Yr,AK51=1),1,0)</f>
        <v>0</v>
      </c>
      <c r="AK51" s="69">
        <f>IF(AND(C51&lt;=Age.FirstWD,C51&lt;=Age.AnnuityComm,C51&lt;Age.Death),1,0)</f>
        <v>0</v>
      </c>
      <c r="AL51" s="4">
        <f>IF(AND(OR(C51&gt;Age.FirstWD,C51&gt;Age.AnnuityComm),V50&gt;0,C51&lt;Age.Death),1,0)</f>
        <v>0</v>
      </c>
      <c r="AM51" s="4">
        <f>IF(C51&gt;=Age.Death,0,IF(AND(AL50=1,V50=0),1,AM50))</f>
        <v>1</v>
      </c>
      <c r="AN51" s="57">
        <f>IF(C51=Age.Death,1,0)</f>
        <v>0</v>
      </c>
      <c r="AO51" s="4"/>
      <c r="AP51" s="74">
        <v>0.03</v>
      </c>
      <c r="AQ51" s="75">
        <v>-0.0383718186043245</v>
      </c>
      <c r="AR51" s="64">
        <f t="shared" si="33"/>
        <v>1</v>
      </c>
      <c r="AS51" s="72">
        <f t="shared" si="19"/>
        <v>0.3770262467</v>
      </c>
      <c r="AT51" s="4"/>
      <c r="AU51" s="73">
        <f>VLOOKUP(C51,DecrermentAssumptions!$A$3:$B$118,2,FALSE)</f>
        <v>0.005</v>
      </c>
      <c r="AV51" s="65">
        <f t="shared" si="20"/>
        <v>425.9009298</v>
      </c>
      <c r="AW51" s="59">
        <f t="shared" si="34"/>
        <v>8920.169597</v>
      </c>
      <c r="AX51" s="64">
        <f t="shared" si="35"/>
        <v>0</v>
      </c>
    </row>
    <row r="52" ht="15.75" customHeight="1">
      <c r="A52" s="55">
        <f t="shared" si="21"/>
        <v>34</v>
      </c>
      <c r="B52" s="56">
        <f t="shared" si="22"/>
        <v>55001</v>
      </c>
      <c r="C52" s="57">
        <f t="shared" si="23"/>
        <v>94</v>
      </c>
      <c r="D52" s="58">
        <v>0.0</v>
      </c>
      <c r="E52" s="59">
        <f t="shared" si="4"/>
        <v>0</v>
      </c>
      <c r="F52" s="59">
        <f t="shared" ref="F52:G52" si="129">Y51*(1+AP52)</f>
        <v>0</v>
      </c>
      <c r="G52" s="59">
        <f t="shared" si="129"/>
        <v>0</v>
      </c>
      <c r="H52" s="60">
        <f>V51*(Rate.MandE+Rate.FundFee)</f>
        <v>0</v>
      </c>
      <c r="I52" s="59">
        <f t="shared" si="25"/>
        <v>0</v>
      </c>
      <c r="J52" s="59">
        <f t="shared" ref="J52:K52" si="130">IF($I52=0,0,F52*($I52/$E52))</f>
        <v>0</v>
      </c>
      <c r="K52" s="59">
        <f t="shared" si="130"/>
        <v>0</v>
      </c>
      <c r="L52" s="60">
        <f t="shared" si="7"/>
        <v>8875.568749</v>
      </c>
      <c r="M52" s="59">
        <f t="shared" si="27"/>
        <v>0</v>
      </c>
      <c r="N52" s="59">
        <f t="shared" ref="N52:O52" si="131">IF($M52=0,0,J52*($M52/$I52))</f>
        <v>0</v>
      </c>
      <c r="O52" s="59">
        <f t="shared" si="131"/>
        <v>0</v>
      </c>
      <c r="P52" s="60">
        <f>Rate.RiderCharge*M52</f>
        <v>0</v>
      </c>
      <c r="Q52" s="59">
        <f t="shared" si="9"/>
        <v>0</v>
      </c>
      <c r="R52" s="59">
        <f t="shared" si="10"/>
        <v>0</v>
      </c>
      <c r="S52" s="59"/>
      <c r="T52" s="59">
        <f t="shared" si="12"/>
        <v>0</v>
      </c>
      <c r="U52" s="60">
        <f t="shared" si="29"/>
        <v>423.7714252</v>
      </c>
      <c r="V52" s="63">
        <f t="shared" si="13"/>
        <v>0</v>
      </c>
      <c r="W52" s="59">
        <f t="shared" si="14"/>
        <v>0</v>
      </c>
      <c r="X52" s="59">
        <f t="shared" si="15"/>
        <v>0</v>
      </c>
      <c r="Y52" s="59">
        <f>IF(AR52=1,V52*Fund.Reb.Target,W52)</f>
        <v>0</v>
      </c>
      <c r="Z52" s="64">
        <f t="shared" si="16"/>
        <v>0</v>
      </c>
      <c r="AA52" s="59">
        <f t="shared" si="30"/>
        <v>84330.51361</v>
      </c>
      <c r="AB52" s="59">
        <f t="shared" si="17"/>
        <v>423.7714252</v>
      </c>
      <c r="AC52" s="65">
        <f t="shared" si="31"/>
        <v>0</v>
      </c>
      <c r="AD52" s="66">
        <f>MAX(IF(AK52=1,V52,0),AD51*(1-AU52)+D52,IF(AJ52=1,AD51*(1-AU52)*(1+Rate.StepUp)+D52-H52-P52,0))</f>
        <v>126793.8393</v>
      </c>
      <c r="AE52" s="66">
        <f>IF(AL52=1,Rate.WD*AD52,IF(AM52=1,AG52,0))</f>
        <v>8875.568749</v>
      </c>
      <c r="AF52" s="59">
        <f t="shared" si="18"/>
        <v>122381.7672</v>
      </c>
      <c r="AG52" s="59">
        <f t="shared" si="32"/>
        <v>8875.568749</v>
      </c>
      <c r="AH52" s="67">
        <f>IF(AK52=1,0,IF(C52&gt;MAW.Age4,MAW.Rate4,IF(C52&gt;MAW.Age3,MAW.Rate3,IF(C52&gt;MAW.Age2,MAW.Rate2,IF(C52&gt;MAW.Age1,MAW.Rate1,0)))))</f>
        <v>0.07</v>
      </c>
      <c r="AI52" s="67"/>
      <c r="AJ52" s="59">
        <f>IF(AND(A52&lt;=StepUp.Yr,AK52=1),1,0)</f>
        <v>0</v>
      </c>
      <c r="AK52" s="69">
        <f>IF(AND(C52&lt;=Age.FirstWD,C52&lt;=Age.AnnuityComm,C52&lt;Age.Death),1,0)</f>
        <v>0</v>
      </c>
      <c r="AL52" s="4">
        <f>IF(AND(OR(C52&gt;Age.FirstWD,C52&gt;Age.AnnuityComm),V51&gt;0,C52&lt;Age.Death),1,0)</f>
        <v>0</v>
      </c>
      <c r="AM52" s="4">
        <f>IF(C52&gt;=Age.Death,0,IF(AND(AL51=1,V51=0),1,AM51))</f>
        <v>1</v>
      </c>
      <c r="AN52" s="57">
        <f>IF(C52=Age.Death,1,0)</f>
        <v>0</v>
      </c>
      <c r="AO52" s="4"/>
      <c r="AP52" s="74">
        <v>0.03</v>
      </c>
      <c r="AQ52" s="75">
        <v>-0.171441068788357</v>
      </c>
      <c r="AR52" s="64">
        <f t="shared" si="33"/>
        <v>1</v>
      </c>
      <c r="AS52" s="72">
        <f t="shared" si="19"/>
        <v>0.3660448997</v>
      </c>
      <c r="AT52" s="4"/>
      <c r="AU52" s="73">
        <f>VLOOKUP(C52,DecrermentAssumptions!$A$3:$B$118,2,FALSE)</f>
        <v>0.005</v>
      </c>
      <c r="AV52" s="65">
        <f t="shared" si="20"/>
        <v>423.7714252</v>
      </c>
      <c r="AW52" s="59">
        <f t="shared" si="34"/>
        <v>8875.568749</v>
      </c>
      <c r="AX52" s="64">
        <f t="shared" si="35"/>
        <v>0</v>
      </c>
    </row>
    <row r="53" ht="15.75" customHeight="1">
      <c r="A53" s="55">
        <f t="shared" si="21"/>
        <v>35</v>
      </c>
      <c r="B53" s="56">
        <f t="shared" si="22"/>
        <v>55366</v>
      </c>
      <c r="C53" s="57">
        <f t="shared" si="23"/>
        <v>95</v>
      </c>
      <c r="D53" s="58">
        <v>0.0</v>
      </c>
      <c r="E53" s="59">
        <f t="shared" si="4"/>
        <v>0</v>
      </c>
      <c r="F53" s="59">
        <f t="shared" ref="F53:G53" si="132">Y52*(1+AP53)</f>
        <v>0</v>
      </c>
      <c r="G53" s="59">
        <f t="shared" si="132"/>
        <v>0</v>
      </c>
      <c r="H53" s="60">
        <f>V52*(Rate.MandE+Rate.FundFee)</f>
        <v>0</v>
      </c>
      <c r="I53" s="59">
        <f t="shared" si="25"/>
        <v>0</v>
      </c>
      <c r="J53" s="59">
        <f t="shared" ref="J53:K53" si="133">IF($I53=0,0,F53*($I53/$E53))</f>
        <v>0</v>
      </c>
      <c r="K53" s="59">
        <f t="shared" si="133"/>
        <v>0</v>
      </c>
      <c r="L53" s="60">
        <f t="shared" si="7"/>
        <v>8831.190905</v>
      </c>
      <c r="M53" s="59">
        <f t="shared" si="27"/>
        <v>0</v>
      </c>
      <c r="N53" s="59">
        <f t="shared" ref="N53:O53" si="134">IF($M53=0,0,J53*($M53/$I53))</f>
        <v>0</v>
      </c>
      <c r="O53" s="59">
        <f t="shared" si="134"/>
        <v>0</v>
      </c>
      <c r="P53" s="60">
        <f>Rate.RiderCharge*M53</f>
        <v>0</v>
      </c>
      <c r="Q53" s="59">
        <f t="shared" si="9"/>
        <v>0</v>
      </c>
      <c r="R53" s="59">
        <f t="shared" si="10"/>
        <v>0</v>
      </c>
      <c r="S53" s="59"/>
      <c r="T53" s="59">
        <f t="shared" si="12"/>
        <v>0</v>
      </c>
      <c r="U53" s="60">
        <f t="shared" si="29"/>
        <v>421.652568</v>
      </c>
      <c r="V53" s="63">
        <f t="shared" si="13"/>
        <v>0</v>
      </c>
      <c r="W53" s="59">
        <f t="shared" si="14"/>
        <v>0</v>
      </c>
      <c r="X53" s="59">
        <f t="shared" si="15"/>
        <v>0</v>
      </c>
      <c r="Y53" s="59">
        <f>IF(AR53=1,V53*Fund.Reb.Target,W53)</f>
        <v>0</v>
      </c>
      <c r="Z53" s="64">
        <f t="shared" si="16"/>
        <v>0</v>
      </c>
      <c r="AA53" s="59">
        <f t="shared" si="30"/>
        <v>83908.86104</v>
      </c>
      <c r="AB53" s="59">
        <f t="shared" si="17"/>
        <v>421.652568</v>
      </c>
      <c r="AC53" s="65">
        <f t="shared" si="31"/>
        <v>0</v>
      </c>
      <c r="AD53" s="66">
        <f>MAX(IF(AK53=1,V53,0),AD52*(1-AU53)+D53,IF(AJ53=1,AD52*(1-AU53)*(1+Rate.StepUp)+D53-H53-P53,0))</f>
        <v>126159.8701</v>
      </c>
      <c r="AE53" s="66">
        <f>IF(AL53=1,Rate.WD*AD53,IF(AM53=1,AG53,0))</f>
        <v>8831.190905</v>
      </c>
      <c r="AF53" s="59">
        <f t="shared" si="18"/>
        <v>131212.9582</v>
      </c>
      <c r="AG53" s="59">
        <f t="shared" si="32"/>
        <v>8831.190905</v>
      </c>
      <c r="AH53" s="67">
        <f>IF(AK53=1,0,IF(C53&gt;MAW.Age4,MAW.Rate4,IF(C53&gt;MAW.Age3,MAW.Rate3,IF(C53&gt;MAW.Age2,MAW.Rate2,IF(C53&gt;MAW.Age1,MAW.Rate1,0)))))</f>
        <v>0.07</v>
      </c>
      <c r="AI53" s="67"/>
      <c r="AJ53" s="59">
        <f>IF(AND(A53&lt;=StepUp.Yr,AK53=1),1,0)</f>
        <v>0</v>
      </c>
      <c r="AK53" s="69">
        <f>IF(AND(C53&lt;=Age.FirstWD,C53&lt;=Age.AnnuityComm,C53&lt;Age.Death),1,0)</f>
        <v>0</v>
      </c>
      <c r="AL53" s="4">
        <f>IF(AND(OR(C53&gt;Age.FirstWD,C53&gt;Age.AnnuityComm),V52&gt;0,C53&lt;Age.Death),1,0)</f>
        <v>0</v>
      </c>
      <c r="AM53" s="4">
        <f>IF(C53&gt;=Age.Death,0,IF(AND(AL52=1,V52=0),1,AM52))</f>
        <v>1</v>
      </c>
      <c r="AN53" s="57">
        <f>IF(C53=Age.Death,1,0)</f>
        <v>0</v>
      </c>
      <c r="AO53" s="4"/>
      <c r="AP53" s="74">
        <v>0.03</v>
      </c>
      <c r="AQ53" s="75">
        <v>0.22283129972326</v>
      </c>
      <c r="AR53" s="64">
        <f t="shared" si="33"/>
        <v>1</v>
      </c>
      <c r="AS53" s="72">
        <f t="shared" si="19"/>
        <v>0.3553833978</v>
      </c>
      <c r="AT53" s="4"/>
      <c r="AU53" s="73">
        <f>VLOOKUP(C53,DecrermentAssumptions!$A$3:$B$118,2,FALSE)</f>
        <v>0.005</v>
      </c>
      <c r="AV53" s="65">
        <f t="shared" si="20"/>
        <v>421.652568</v>
      </c>
      <c r="AW53" s="59">
        <f t="shared" si="34"/>
        <v>8831.190905</v>
      </c>
      <c r="AX53" s="64">
        <f t="shared" si="35"/>
        <v>0</v>
      </c>
    </row>
    <row r="54" ht="15.75" customHeight="1">
      <c r="A54" s="55">
        <f t="shared" si="21"/>
        <v>36</v>
      </c>
      <c r="B54" s="56">
        <f t="shared" si="22"/>
        <v>55732</v>
      </c>
      <c r="C54" s="57">
        <f t="shared" si="23"/>
        <v>96</v>
      </c>
      <c r="D54" s="58">
        <v>0.0</v>
      </c>
      <c r="E54" s="59">
        <f t="shared" si="4"/>
        <v>0</v>
      </c>
      <c r="F54" s="59">
        <f t="shared" ref="F54:G54" si="135">Y53*(1+AP54)</f>
        <v>0</v>
      </c>
      <c r="G54" s="59">
        <f t="shared" si="135"/>
        <v>0</v>
      </c>
      <c r="H54" s="60">
        <f>V53*(Rate.MandE+Rate.FundFee)</f>
        <v>0</v>
      </c>
      <c r="I54" s="59">
        <f t="shared" si="25"/>
        <v>0</v>
      </c>
      <c r="J54" s="59">
        <f t="shared" ref="J54:K54" si="136">IF($I54=0,0,F54*($I54/$E54))</f>
        <v>0</v>
      </c>
      <c r="K54" s="59">
        <f t="shared" si="136"/>
        <v>0</v>
      </c>
      <c r="L54" s="60">
        <f t="shared" si="7"/>
        <v>8787.03495</v>
      </c>
      <c r="M54" s="59">
        <f t="shared" si="27"/>
        <v>0</v>
      </c>
      <c r="N54" s="59">
        <f t="shared" ref="N54:O54" si="137">IF($M54=0,0,J54*($M54/$I54))</f>
        <v>0</v>
      </c>
      <c r="O54" s="59">
        <f t="shared" si="137"/>
        <v>0</v>
      </c>
      <c r="P54" s="60">
        <f>Rate.RiderCharge*M54</f>
        <v>0</v>
      </c>
      <c r="Q54" s="59">
        <f t="shared" si="9"/>
        <v>0</v>
      </c>
      <c r="R54" s="59">
        <f t="shared" si="10"/>
        <v>0</v>
      </c>
      <c r="S54" s="59"/>
      <c r="T54" s="59">
        <f t="shared" si="12"/>
        <v>0</v>
      </c>
      <c r="U54" s="60">
        <f t="shared" si="29"/>
        <v>419.5443052</v>
      </c>
      <c r="V54" s="63">
        <f t="shared" si="13"/>
        <v>0</v>
      </c>
      <c r="W54" s="59">
        <f t="shared" si="14"/>
        <v>0</v>
      </c>
      <c r="X54" s="59">
        <f t="shared" si="15"/>
        <v>0</v>
      </c>
      <c r="Y54" s="59">
        <f>IF(AR54=1,V54*Fund.Reb.Target,W54)</f>
        <v>0</v>
      </c>
      <c r="Z54" s="64">
        <f t="shared" si="16"/>
        <v>0</v>
      </c>
      <c r="AA54" s="59">
        <f t="shared" si="30"/>
        <v>83489.31673</v>
      </c>
      <c r="AB54" s="59">
        <f t="shared" si="17"/>
        <v>419.5443052</v>
      </c>
      <c r="AC54" s="65">
        <f t="shared" si="31"/>
        <v>0</v>
      </c>
      <c r="AD54" s="66">
        <f>MAX(IF(AK54=1,V54,0),AD53*(1-AU54)+D54,IF(AJ54=1,AD53*(1-AU54)*(1+Rate.StepUp)+D54-H54-P54,0))</f>
        <v>125529.0707</v>
      </c>
      <c r="AE54" s="66">
        <f>IF(AL54=1,Rate.WD*AD54,IF(AM54=1,AG54,0))</f>
        <v>8787.03495</v>
      </c>
      <c r="AF54" s="59">
        <f t="shared" si="18"/>
        <v>139999.9931</v>
      </c>
      <c r="AG54" s="59">
        <f t="shared" si="32"/>
        <v>8787.03495</v>
      </c>
      <c r="AH54" s="67">
        <f>IF(AK54=1,0,IF(C54&gt;MAW.Age4,MAW.Rate4,IF(C54&gt;MAW.Age3,MAW.Rate3,IF(C54&gt;MAW.Age2,MAW.Rate2,IF(C54&gt;MAW.Age1,MAW.Rate1,0)))))</f>
        <v>0.07</v>
      </c>
      <c r="AI54" s="67"/>
      <c r="AJ54" s="59">
        <f>IF(AND(A54&lt;=StepUp.Yr,AK54=1),1,0)</f>
        <v>0</v>
      </c>
      <c r="AK54" s="69">
        <f>IF(AND(C54&lt;=Age.FirstWD,C54&lt;=Age.AnnuityComm,C54&lt;Age.Death),1,0)</f>
        <v>0</v>
      </c>
      <c r="AL54" s="4">
        <f>IF(AND(OR(C54&gt;Age.FirstWD,C54&gt;Age.AnnuityComm),V53&gt;0,C54&lt;Age.Death),1,0)</f>
        <v>0</v>
      </c>
      <c r="AM54" s="4">
        <f>IF(C54&gt;=Age.Death,0,IF(AND(AL53=1,V53=0),1,AM53))</f>
        <v>1</v>
      </c>
      <c r="AN54" s="57">
        <f>IF(C54=Age.Death,1,0)</f>
        <v>0</v>
      </c>
      <c r="AO54" s="4"/>
      <c r="AP54" s="74">
        <v>0.03</v>
      </c>
      <c r="AQ54" s="75">
        <v>-0.00672261333822033</v>
      </c>
      <c r="AR54" s="64">
        <f t="shared" si="33"/>
        <v>1</v>
      </c>
      <c r="AS54" s="72">
        <f t="shared" si="19"/>
        <v>0.3450324251</v>
      </c>
      <c r="AT54" s="4"/>
      <c r="AU54" s="73">
        <f>VLOOKUP(C54,DecrermentAssumptions!$A$3:$B$118,2,FALSE)</f>
        <v>0.005</v>
      </c>
      <c r="AV54" s="65">
        <f t="shared" si="20"/>
        <v>419.5443052</v>
      </c>
      <c r="AW54" s="59">
        <f t="shared" si="34"/>
        <v>8787.03495</v>
      </c>
      <c r="AX54" s="64">
        <f t="shared" si="35"/>
        <v>0</v>
      </c>
    </row>
    <row r="55" ht="15.75" customHeight="1">
      <c r="A55" s="55">
        <f t="shared" si="21"/>
        <v>37</v>
      </c>
      <c r="B55" s="56">
        <f t="shared" si="22"/>
        <v>56097</v>
      </c>
      <c r="C55" s="57">
        <f t="shared" si="23"/>
        <v>97</v>
      </c>
      <c r="D55" s="58">
        <v>0.0</v>
      </c>
      <c r="E55" s="59">
        <f t="shared" si="4"/>
        <v>0</v>
      </c>
      <c r="F55" s="59">
        <f t="shared" ref="F55:G55" si="138">Y54*(1+AP55)</f>
        <v>0</v>
      </c>
      <c r="G55" s="59">
        <f t="shared" si="138"/>
        <v>0</v>
      </c>
      <c r="H55" s="60">
        <f>V54*(Rate.MandE+Rate.FundFee)</f>
        <v>0</v>
      </c>
      <c r="I55" s="59">
        <f t="shared" si="25"/>
        <v>0</v>
      </c>
      <c r="J55" s="59">
        <f t="shared" ref="J55:K55" si="139">IF($I55=0,0,F55*($I55/$E55))</f>
        <v>0</v>
      </c>
      <c r="K55" s="59">
        <f t="shared" si="139"/>
        <v>0</v>
      </c>
      <c r="L55" s="60">
        <f t="shared" si="7"/>
        <v>8743.099776</v>
      </c>
      <c r="M55" s="59">
        <f t="shared" si="27"/>
        <v>0</v>
      </c>
      <c r="N55" s="59">
        <f t="shared" ref="N55:O55" si="140">IF($M55=0,0,J55*($M55/$I55))</f>
        <v>0</v>
      </c>
      <c r="O55" s="59">
        <f t="shared" si="140"/>
        <v>0</v>
      </c>
      <c r="P55" s="60">
        <f>Rate.RiderCharge*M55</f>
        <v>0</v>
      </c>
      <c r="Q55" s="59">
        <f t="shared" si="9"/>
        <v>0</v>
      </c>
      <c r="R55" s="59">
        <f t="shared" si="10"/>
        <v>0</v>
      </c>
      <c r="S55" s="59"/>
      <c r="T55" s="59">
        <f t="shared" si="12"/>
        <v>0</v>
      </c>
      <c r="U55" s="60">
        <f t="shared" si="29"/>
        <v>417.4465837</v>
      </c>
      <c r="V55" s="63">
        <f t="shared" si="13"/>
        <v>0</v>
      </c>
      <c r="W55" s="59">
        <f t="shared" si="14"/>
        <v>0</v>
      </c>
      <c r="X55" s="59">
        <f t="shared" si="15"/>
        <v>0</v>
      </c>
      <c r="Y55" s="59">
        <f>IF(AR55=1,V55*Fund.Reb.Target,W55)</f>
        <v>0</v>
      </c>
      <c r="Z55" s="64">
        <f t="shared" si="16"/>
        <v>0</v>
      </c>
      <c r="AA55" s="59">
        <f t="shared" si="30"/>
        <v>83071.87015</v>
      </c>
      <c r="AB55" s="59">
        <f t="shared" si="17"/>
        <v>417.4465837</v>
      </c>
      <c r="AC55" s="65">
        <f t="shared" si="31"/>
        <v>0</v>
      </c>
      <c r="AD55" s="66">
        <f>MAX(IF(AK55=1,V55,0),AD54*(1-AU55)+D55,IF(AJ55=1,AD54*(1-AU55)*(1+Rate.StepUp)+D55-H55-P55,0))</f>
        <v>124901.4254</v>
      </c>
      <c r="AE55" s="66">
        <f>IF(AL55=1,Rate.WD*AD55,IF(AM55=1,AG55,0))</f>
        <v>8743.099776</v>
      </c>
      <c r="AF55" s="59">
        <f t="shared" si="18"/>
        <v>148743.0929</v>
      </c>
      <c r="AG55" s="59">
        <f t="shared" si="32"/>
        <v>8743.099776</v>
      </c>
      <c r="AH55" s="67">
        <f>IF(AK55=1,0,IF(C55&gt;MAW.Age4,MAW.Rate4,IF(C55&gt;MAW.Age3,MAW.Rate3,IF(C55&gt;MAW.Age2,MAW.Rate2,IF(C55&gt;MAW.Age1,MAW.Rate1,0)))))</f>
        <v>0.07</v>
      </c>
      <c r="AI55" s="67"/>
      <c r="AJ55" s="59">
        <f>IF(AND(A55&lt;=StepUp.Yr,AK55=1),1,0)</f>
        <v>0</v>
      </c>
      <c r="AK55" s="69">
        <f>IF(AND(C55&lt;=Age.FirstWD,C55&lt;=Age.AnnuityComm,C55&lt;Age.Death),1,0)</f>
        <v>0</v>
      </c>
      <c r="AL55" s="4">
        <f>IF(AND(OR(C55&gt;Age.FirstWD,C55&gt;Age.AnnuityComm),V54&gt;0,C55&lt;Age.Death),1,0)</f>
        <v>0</v>
      </c>
      <c r="AM55" s="4">
        <f>IF(C55&gt;=Age.Death,0,IF(AND(AL54=1,V54=0),1,AM54))</f>
        <v>1</v>
      </c>
      <c r="AN55" s="57">
        <f>IF(C55=Age.Death,1,0)</f>
        <v>0</v>
      </c>
      <c r="AO55" s="4"/>
      <c r="AP55" s="74">
        <v>0.03</v>
      </c>
      <c r="AQ55" s="75">
        <v>-0.0309071504721233</v>
      </c>
      <c r="AR55" s="64">
        <f t="shared" si="33"/>
        <v>1</v>
      </c>
      <c r="AS55" s="72">
        <f t="shared" si="19"/>
        <v>0.3349829369</v>
      </c>
      <c r="AT55" s="4"/>
      <c r="AU55" s="73">
        <f>VLOOKUP(C55,DecrermentAssumptions!$A$3:$B$118,2,FALSE)</f>
        <v>0.005</v>
      </c>
      <c r="AV55" s="65">
        <f t="shared" si="20"/>
        <v>417.4465837</v>
      </c>
      <c r="AW55" s="59">
        <f t="shared" si="34"/>
        <v>8743.099776</v>
      </c>
      <c r="AX55" s="64">
        <f t="shared" si="35"/>
        <v>0</v>
      </c>
    </row>
    <row r="56" ht="15.75" customHeight="1">
      <c r="A56" s="55">
        <f t="shared" si="21"/>
        <v>38</v>
      </c>
      <c r="B56" s="56">
        <f t="shared" si="22"/>
        <v>56462</v>
      </c>
      <c r="C56" s="57">
        <f t="shared" si="23"/>
        <v>98</v>
      </c>
      <c r="D56" s="58">
        <v>0.0</v>
      </c>
      <c r="E56" s="59">
        <f t="shared" si="4"/>
        <v>0</v>
      </c>
      <c r="F56" s="59">
        <f t="shared" ref="F56:G56" si="141">Y55*(1+AP56)</f>
        <v>0</v>
      </c>
      <c r="G56" s="59">
        <f t="shared" si="141"/>
        <v>0</v>
      </c>
      <c r="H56" s="60">
        <f>V55*(Rate.MandE+Rate.FundFee)</f>
        <v>0</v>
      </c>
      <c r="I56" s="59">
        <f t="shared" si="25"/>
        <v>0</v>
      </c>
      <c r="J56" s="59">
        <f t="shared" ref="J56:K56" si="142">IF($I56=0,0,F56*($I56/$E56))</f>
        <v>0</v>
      </c>
      <c r="K56" s="59">
        <f t="shared" si="142"/>
        <v>0</v>
      </c>
      <c r="L56" s="60">
        <f t="shared" si="7"/>
        <v>8699.384277</v>
      </c>
      <c r="M56" s="59">
        <f t="shared" si="27"/>
        <v>0</v>
      </c>
      <c r="N56" s="59">
        <f t="shared" ref="N56:O56" si="143">IF($M56=0,0,J56*($M56/$I56))</f>
        <v>0</v>
      </c>
      <c r="O56" s="59">
        <f t="shared" si="143"/>
        <v>0</v>
      </c>
      <c r="P56" s="60">
        <f>Rate.RiderCharge*M56</f>
        <v>0</v>
      </c>
      <c r="Q56" s="59">
        <f t="shared" si="9"/>
        <v>0</v>
      </c>
      <c r="R56" s="59">
        <f t="shared" si="10"/>
        <v>0</v>
      </c>
      <c r="S56" s="59"/>
      <c r="T56" s="59">
        <f t="shared" si="12"/>
        <v>0</v>
      </c>
      <c r="U56" s="60">
        <f t="shared" si="29"/>
        <v>415.3593507</v>
      </c>
      <c r="V56" s="63">
        <f t="shared" si="13"/>
        <v>0</v>
      </c>
      <c r="W56" s="59">
        <f t="shared" si="14"/>
        <v>0</v>
      </c>
      <c r="X56" s="59">
        <f t="shared" si="15"/>
        <v>0</v>
      </c>
      <c r="Y56" s="59">
        <f>IF(AR56=1,V56*Fund.Reb.Target,W56)</f>
        <v>0</v>
      </c>
      <c r="Z56" s="64">
        <f t="shared" si="16"/>
        <v>0</v>
      </c>
      <c r="AA56" s="59">
        <f t="shared" si="30"/>
        <v>82656.5108</v>
      </c>
      <c r="AB56" s="59">
        <f t="shared" si="17"/>
        <v>415.3593507</v>
      </c>
      <c r="AC56" s="65">
        <f t="shared" si="31"/>
        <v>0</v>
      </c>
      <c r="AD56" s="66">
        <f>MAX(IF(AK56=1,V56,0),AD55*(1-AU56)+D56,IF(AJ56=1,AD55*(1-AU56)*(1+Rate.StepUp)+D56-H56-P56,0))</f>
        <v>124276.9182</v>
      </c>
      <c r="AE56" s="66">
        <f>IF(AL56=1,Rate.WD*AD56,IF(AM56=1,AG56,0))</f>
        <v>8699.384277</v>
      </c>
      <c r="AF56" s="59">
        <f t="shared" si="18"/>
        <v>157442.4772</v>
      </c>
      <c r="AG56" s="59">
        <f t="shared" si="32"/>
        <v>8699.384277</v>
      </c>
      <c r="AH56" s="67">
        <f>IF(AK56=1,0,IF(C56&gt;MAW.Age4,MAW.Rate4,IF(C56&gt;MAW.Age3,MAW.Rate3,IF(C56&gt;MAW.Age2,MAW.Rate2,IF(C56&gt;MAW.Age1,MAW.Rate1,0)))))</f>
        <v>0.07</v>
      </c>
      <c r="AI56" s="67"/>
      <c r="AJ56" s="59">
        <f>IF(AND(A56&lt;=StepUp.Yr,AK56=1),1,0)</f>
        <v>0</v>
      </c>
      <c r="AK56" s="69">
        <f>IF(AND(C56&lt;=Age.FirstWD,C56&lt;=Age.AnnuityComm,C56&lt;Age.Death),1,0)</f>
        <v>0</v>
      </c>
      <c r="AL56" s="4">
        <f>IF(AND(OR(C56&gt;Age.FirstWD,C56&gt;Age.AnnuityComm),V55&gt;0,C56&lt;Age.Death),1,0)</f>
        <v>0</v>
      </c>
      <c r="AM56" s="4">
        <f>IF(C56&gt;=Age.Death,0,IF(AND(AL55=1,V55=0),1,AM55))</f>
        <v>1</v>
      </c>
      <c r="AN56" s="57">
        <f>IF(C56=Age.Death,1,0)</f>
        <v>0</v>
      </c>
      <c r="AO56" s="4"/>
      <c r="AP56" s="74">
        <v>0.03</v>
      </c>
      <c r="AQ56" s="75">
        <v>-0.277746099622086</v>
      </c>
      <c r="AR56" s="64">
        <f t="shared" si="33"/>
        <v>1</v>
      </c>
      <c r="AS56" s="72">
        <f t="shared" si="19"/>
        <v>0.3252261524</v>
      </c>
      <c r="AT56" s="4"/>
      <c r="AU56" s="73">
        <f>VLOOKUP(C56,DecrermentAssumptions!$A$3:$B$118,2,FALSE)</f>
        <v>0.005</v>
      </c>
      <c r="AV56" s="65">
        <f t="shared" si="20"/>
        <v>415.3593507</v>
      </c>
      <c r="AW56" s="59">
        <f t="shared" si="34"/>
        <v>8699.384277</v>
      </c>
      <c r="AX56" s="64">
        <f t="shared" si="35"/>
        <v>0</v>
      </c>
    </row>
    <row r="57" ht="15.75" customHeight="1">
      <c r="A57" s="55">
        <f t="shared" si="21"/>
        <v>39</v>
      </c>
      <c r="B57" s="56">
        <f t="shared" si="22"/>
        <v>56827</v>
      </c>
      <c r="C57" s="57">
        <f t="shared" si="23"/>
        <v>99</v>
      </c>
      <c r="D57" s="58">
        <v>0.0</v>
      </c>
      <c r="E57" s="59">
        <f t="shared" si="4"/>
        <v>0</v>
      </c>
      <c r="F57" s="59">
        <f t="shared" ref="F57:G57" si="144">Y56*(1+AP57)</f>
        <v>0</v>
      </c>
      <c r="G57" s="59">
        <f t="shared" si="144"/>
        <v>0</v>
      </c>
      <c r="H57" s="60">
        <f>V56*(Rate.MandE+Rate.FundFee)</f>
        <v>0</v>
      </c>
      <c r="I57" s="59">
        <f t="shared" si="25"/>
        <v>0</v>
      </c>
      <c r="J57" s="59">
        <f t="shared" ref="J57:K57" si="145">IF($I57=0,0,F57*($I57/$E57))</f>
        <v>0</v>
      </c>
      <c r="K57" s="59">
        <f t="shared" si="145"/>
        <v>0</v>
      </c>
      <c r="L57" s="60">
        <f t="shared" si="7"/>
        <v>8655.887355</v>
      </c>
      <c r="M57" s="59">
        <f t="shared" si="27"/>
        <v>0</v>
      </c>
      <c r="N57" s="59">
        <f t="shared" ref="N57:O57" si="146">IF($M57=0,0,J57*($M57/$I57))</f>
        <v>0</v>
      </c>
      <c r="O57" s="59">
        <f t="shared" si="146"/>
        <v>0</v>
      </c>
      <c r="P57" s="60">
        <f>Rate.RiderCharge*M57</f>
        <v>0</v>
      </c>
      <c r="Q57" s="59">
        <f t="shared" si="9"/>
        <v>0</v>
      </c>
      <c r="R57" s="59">
        <f t="shared" si="10"/>
        <v>0</v>
      </c>
      <c r="S57" s="59"/>
      <c r="T57" s="59">
        <f t="shared" si="12"/>
        <v>0</v>
      </c>
      <c r="U57" s="60">
        <f t="shared" si="29"/>
        <v>413.282554</v>
      </c>
      <c r="V57" s="63">
        <f t="shared" si="13"/>
        <v>0</v>
      </c>
      <c r="W57" s="59">
        <f t="shared" si="14"/>
        <v>0</v>
      </c>
      <c r="X57" s="59">
        <f t="shared" si="15"/>
        <v>0</v>
      </c>
      <c r="Y57" s="59">
        <f>IF(AR57=1,V57*Fund.Reb.Target,W57)</f>
        <v>0</v>
      </c>
      <c r="Z57" s="64">
        <f t="shared" si="16"/>
        <v>0</v>
      </c>
      <c r="AA57" s="59">
        <f t="shared" si="30"/>
        <v>82243.22824</v>
      </c>
      <c r="AB57" s="59">
        <f t="shared" si="17"/>
        <v>413.282554</v>
      </c>
      <c r="AC57" s="65">
        <f t="shared" si="31"/>
        <v>0</v>
      </c>
      <c r="AD57" s="66">
        <f>MAX(IF(AK57=1,V57,0),AD56*(1-AU57)+D57,IF(AJ57=1,AD56*(1-AU57)*(1+Rate.StepUp)+D57-H57-P57,0))</f>
        <v>123655.5336</v>
      </c>
      <c r="AE57" s="66">
        <f>IF(AL57=1,Rate.WD*AD57,IF(AM57=1,AG57,0))</f>
        <v>8655.887355</v>
      </c>
      <c r="AF57" s="59">
        <f t="shared" si="18"/>
        <v>166098.3645</v>
      </c>
      <c r="AG57" s="59">
        <f t="shared" si="32"/>
        <v>8655.887355</v>
      </c>
      <c r="AH57" s="67">
        <f>IF(AK57=1,0,IF(C57&gt;MAW.Age4,MAW.Rate4,IF(C57&gt;MAW.Age3,MAW.Rate3,IF(C57&gt;MAW.Age2,MAW.Rate2,IF(C57&gt;MAW.Age1,MAW.Rate1,0)))))</f>
        <v>0.07</v>
      </c>
      <c r="AI57" s="67"/>
      <c r="AJ57" s="59">
        <f>IF(AND(A57&lt;=StepUp.Yr,AK57=1),1,0)</f>
        <v>0</v>
      </c>
      <c r="AK57" s="69">
        <f>IF(AND(C57&lt;=Age.FirstWD,C57&lt;=Age.AnnuityComm,C57&lt;Age.Death),1,0)</f>
        <v>0</v>
      </c>
      <c r="AL57" s="4">
        <f>IF(AND(OR(C57&gt;Age.FirstWD,C57&gt;Age.AnnuityComm),V56&gt;0,C57&lt;Age.Death),1,0)</f>
        <v>0</v>
      </c>
      <c r="AM57" s="4">
        <f>IF(C57&gt;=Age.Death,0,IF(AND(AL56=1,V56=0),1,AM56))</f>
        <v>1</v>
      </c>
      <c r="AN57" s="57">
        <f>IF(C57=Age.Death,1,0)</f>
        <v>0</v>
      </c>
      <c r="AO57" s="4"/>
      <c r="AP57" s="74">
        <v>0.03</v>
      </c>
      <c r="AQ57" s="75">
        <v>0.237411055755737</v>
      </c>
      <c r="AR57" s="64">
        <f t="shared" si="33"/>
        <v>1</v>
      </c>
      <c r="AS57" s="72">
        <f t="shared" si="19"/>
        <v>0.315753546</v>
      </c>
      <c r="AT57" s="4"/>
      <c r="AU57" s="73">
        <f>VLOOKUP(C57,DecrermentAssumptions!$A$3:$B$118,2,FALSE)</f>
        <v>0.005</v>
      </c>
      <c r="AV57" s="65">
        <f t="shared" si="20"/>
        <v>413.282554</v>
      </c>
      <c r="AW57" s="59">
        <f t="shared" si="34"/>
        <v>8655.887355</v>
      </c>
      <c r="AX57" s="64">
        <f t="shared" si="35"/>
        <v>0</v>
      </c>
    </row>
    <row r="58" ht="15.75" customHeight="1">
      <c r="A58" s="55">
        <f t="shared" si="21"/>
        <v>40</v>
      </c>
      <c r="B58" s="56">
        <f t="shared" si="22"/>
        <v>57193</v>
      </c>
      <c r="C58" s="57">
        <f t="shared" si="23"/>
        <v>100</v>
      </c>
      <c r="D58" s="58">
        <v>0.0</v>
      </c>
      <c r="E58" s="59">
        <f t="shared" si="4"/>
        <v>0</v>
      </c>
      <c r="F58" s="59">
        <f t="shared" ref="F58:G58" si="147">Y57*(1+AP58)</f>
        <v>0</v>
      </c>
      <c r="G58" s="59">
        <f t="shared" si="147"/>
        <v>0</v>
      </c>
      <c r="H58" s="60">
        <f>V57*(Rate.MandE+Rate.FundFee)</f>
        <v>0</v>
      </c>
      <c r="I58" s="59">
        <f t="shared" si="25"/>
        <v>0</v>
      </c>
      <c r="J58" s="59">
        <f t="shared" ref="J58:K58" si="148">IF($I58=0,0,F58*($I58/$E58))</f>
        <v>0</v>
      </c>
      <c r="K58" s="59">
        <f t="shared" si="148"/>
        <v>0</v>
      </c>
      <c r="L58" s="60">
        <f t="shared" si="7"/>
        <v>0</v>
      </c>
      <c r="M58" s="59">
        <f t="shared" si="27"/>
        <v>0</v>
      </c>
      <c r="N58" s="59">
        <f t="shared" ref="N58:O58" si="149">IF($M58=0,0,J58*($M58/$I58))</f>
        <v>0</v>
      </c>
      <c r="O58" s="59">
        <f t="shared" si="149"/>
        <v>0</v>
      </c>
      <c r="P58" s="60">
        <f>Rate.RiderCharge*M58</f>
        <v>0</v>
      </c>
      <c r="Q58" s="59">
        <f t="shared" si="9"/>
        <v>0</v>
      </c>
      <c r="R58" s="59">
        <f t="shared" si="10"/>
        <v>0</v>
      </c>
      <c r="S58" s="59"/>
      <c r="T58" s="59">
        <f t="shared" si="12"/>
        <v>0</v>
      </c>
      <c r="U58" s="60">
        <f t="shared" si="29"/>
        <v>411.2161412</v>
      </c>
      <c r="V58" s="63">
        <f t="shared" si="13"/>
        <v>0</v>
      </c>
      <c r="W58" s="59">
        <f t="shared" si="14"/>
        <v>0</v>
      </c>
      <c r="X58" s="59">
        <f t="shared" si="15"/>
        <v>0</v>
      </c>
      <c r="Y58" s="59">
        <f>IF(AR58=1,V58*Fund.Reb.Target,W58)</f>
        <v>0</v>
      </c>
      <c r="Z58" s="64">
        <f t="shared" si="16"/>
        <v>0</v>
      </c>
      <c r="AA58" s="59">
        <f t="shared" si="30"/>
        <v>81832.0121</v>
      </c>
      <c r="AB58" s="59">
        <f t="shared" si="17"/>
        <v>411.2161412</v>
      </c>
      <c r="AC58" s="65">
        <f t="shared" si="31"/>
        <v>0</v>
      </c>
      <c r="AD58" s="66">
        <f>MAX(IF(AK58=1,V58,0),AD57*(1-AU58)+D58,IF(AJ58=1,AD57*(1-AU58)*(1+Rate.StepUp)+D58-H58-P58,0))</f>
        <v>123037.256</v>
      </c>
      <c r="AE58" s="66">
        <f>IF(AL58=1,Rate.WD*AD58,IF(AM58=1,AG58,0))</f>
        <v>0</v>
      </c>
      <c r="AF58" s="59">
        <f t="shared" si="18"/>
        <v>166098.3645</v>
      </c>
      <c r="AG58" s="59">
        <f t="shared" si="32"/>
        <v>8612.607919</v>
      </c>
      <c r="AH58" s="67">
        <f>IF(AK58=1,0,IF(C58&gt;MAW.Age4,MAW.Rate4,IF(C58&gt;MAW.Age3,MAW.Rate3,IF(C58&gt;MAW.Age2,MAW.Rate2,IF(C58&gt;MAW.Age1,MAW.Rate1,0)))))</f>
        <v>0.07</v>
      </c>
      <c r="AI58" s="67"/>
      <c r="AJ58" s="59">
        <f>IF(AND(A58&lt;=StepUp.Yr,AK58=1),1,0)</f>
        <v>0</v>
      </c>
      <c r="AK58" s="69">
        <f>IF(AND(C58&lt;=Age.FirstWD,C58&lt;=Age.AnnuityComm,C58&lt;Age.Death),1,0)</f>
        <v>0</v>
      </c>
      <c r="AL58" s="4">
        <f>IF(AND(OR(C58&gt;Age.FirstWD,C58&gt;Age.AnnuityComm),V57&gt;0,C58&lt;Age.Death),1,0)</f>
        <v>0</v>
      </c>
      <c r="AM58" s="4">
        <f>IF(C58&gt;=Age.Death,0,IF(AND(AL57=1,V57=0),1,AM57))</f>
        <v>0</v>
      </c>
      <c r="AN58" s="57">
        <f>IF(C58=Age.Death,1,0)</f>
        <v>1</v>
      </c>
      <c r="AO58" s="4"/>
      <c r="AP58" s="74">
        <v>0.03</v>
      </c>
      <c r="AQ58" s="75">
        <v>-0.251876707948878</v>
      </c>
      <c r="AR58" s="64">
        <f t="shared" si="33"/>
        <v>0</v>
      </c>
      <c r="AS58" s="72">
        <f t="shared" si="19"/>
        <v>0.3065568408</v>
      </c>
      <c r="AT58" s="4"/>
      <c r="AU58" s="73">
        <f>VLOOKUP(C58,DecrermentAssumptions!$A$3:$B$118,2,FALSE)</f>
        <v>0.005</v>
      </c>
      <c r="AV58" s="65">
        <f t="shared" si="20"/>
        <v>411.2161412</v>
      </c>
      <c r="AW58" s="59">
        <f t="shared" si="34"/>
        <v>0</v>
      </c>
      <c r="AX58" s="64">
        <f t="shared" si="35"/>
        <v>0</v>
      </c>
    </row>
    <row r="59" ht="15.75" customHeight="1">
      <c r="A59" s="76"/>
      <c r="B59" s="7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69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ht="15.75" customHeight="1">
      <c r="A60" s="78"/>
      <c r="B60" s="79"/>
      <c r="C60" s="80"/>
      <c r="D60" s="80"/>
      <c r="E60" s="80"/>
      <c r="F60" s="80"/>
      <c r="G60" s="80"/>
      <c r="H60" s="66"/>
      <c r="I60" s="80"/>
      <c r="J60" s="80"/>
      <c r="K60" s="80"/>
      <c r="L60" s="66"/>
      <c r="M60" s="80"/>
      <c r="N60" s="80"/>
      <c r="O60" s="80"/>
      <c r="P60" s="66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66"/>
      <c r="AF60" s="80"/>
      <c r="AG60" s="80"/>
      <c r="AH60" s="80"/>
      <c r="AI60" s="80"/>
      <c r="AJ60" s="80"/>
      <c r="AK60" s="4"/>
      <c r="AL60" s="4"/>
      <c r="AM60" s="4"/>
      <c r="AN60" s="4"/>
      <c r="AO60" s="4"/>
      <c r="AP60" s="59"/>
      <c r="AQ60" s="4"/>
      <c r="AR60" s="4"/>
      <c r="AS60" s="4"/>
      <c r="AT60" s="4"/>
      <c r="AU60" s="4"/>
      <c r="AV60" s="4"/>
      <c r="AW60" s="4"/>
      <c r="AX60" s="4"/>
    </row>
    <row r="61" ht="15.75" customHeight="1">
      <c r="A61" s="76"/>
      <c r="B61" s="7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ht="15.75" customHeight="1">
      <c r="A62" s="76"/>
      <c r="B62" s="7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ht="15.75" customHeight="1">
      <c r="A63" s="81"/>
      <c r="B63" s="7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</row>
  </sheetData>
  <mergeCells count="3">
    <mergeCell ref="AA16:AB16"/>
    <mergeCell ref="AC16:AH16"/>
    <mergeCell ref="AP16:AQ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71"/>
    <col customWidth="1" min="3" max="4" width="9.14"/>
    <col customWidth="1" min="5" max="5" width="20.14"/>
    <col customWidth="1" min="6" max="6" width="9.14"/>
    <col customWidth="1" min="7" max="26" width="8.71"/>
  </cols>
  <sheetData>
    <row r="1">
      <c r="A1" s="82" t="s">
        <v>69</v>
      </c>
      <c r="B1" s="83"/>
      <c r="C1" s="7"/>
      <c r="D1" s="82" t="s">
        <v>70</v>
      </c>
      <c r="E1" s="83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28</v>
      </c>
      <c r="B2" s="16" t="s">
        <v>71</v>
      </c>
      <c r="C2" s="7"/>
      <c r="D2" s="9" t="s">
        <v>72</v>
      </c>
      <c r="E2" s="16" t="str">
        <f>Main!B2</f>
        <v>ING LifePay Plus Base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>
        <v>0.0</v>
      </c>
      <c r="B3" s="84">
        <f>Rate.Mortality</f>
        <v>0.005</v>
      </c>
      <c r="C3" s="7"/>
      <c r="D3" s="9">
        <v>1.0</v>
      </c>
      <c r="E3" s="16">
        <v>0.0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>
        <v>1.0</v>
      </c>
      <c r="B4" s="84">
        <f>Rate.Mortality</f>
        <v>0.005</v>
      </c>
      <c r="C4" s="7"/>
      <c r="D4" s="9">
        <v>2.0</v>
      </c>
      <c r="E4" s="16">
        <v>0.0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>
        <v>2.0</v>
      </c>
      <c r="B5" s="84">
        <f>Rate.Mortality</f>
        <v>0.005</v>
      </c>
      <c r="C5" s="7"/>
      <c r="D5" s="9">
        <v>3.0</v>
      </c>
      <c r="E5" s="16">
        <v>0.0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>
        <v>3.0</v>
      </c>
      <c r="B6" s="84">
        <f>Rate.Mortality</f>
        <v>0.005</v>
      </c>
      <c r="C6" s="7"/>
      <c r="D6" s="9">
        <v>4.0</v>
      </c>
      <c r="E6" s="16">
        <v>0.0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>
        <v>4.0</v>
      </c>
      <c r="B7" s="84">
        <f>Rate.Mortality</f>
        <v>0.005</v>
      </c>
      <c r="C7" s="7"/>
      <c r="D7" s="9">
        <v>5.0</v>
      </c>
      <c r="E7" s="16">
        <v>0.0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>
        <v>5.0</v>
      </c>
      <c r="B8" s="84">
        <f>Rate.Mortality</f>
        <v>0.005</v>
      </c>
      <c r="C8" s="7"/>
      <c r="D8" s="9">
        <v>6.0</v>
      </c>
      <c r="E8" s="16">
        <v>0.0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>
        <v>6.0</v>
      </c>
      <c r="B9" s="84">
        <f>Rate.Mortality</f>
        <v>0.005</v>
      </c>
      <c r="C9" s="7"/>
      <c r="D9" s="9">
        <v>7.0</v>
      </c>
      <c r="E9" s="16">
        <v>0.0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>
        <v>7.0</v>
      </c>
      <c r="B10" s="84">
        <f>Rate.Mortality</f>
        <v>0.005</v>
      </c>
      <c r="C10" s="7"/>
      <c r="D10" s="9">
        <v>8.0</v>
      </c>
      <c r="E10" s="16">
        <v>0.0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>
        <v>8.0</v>
      </c>
      <c r="B11" s="84">
        <f>Rate.Mortality</f>
        <v>0.005</v>
      </c>
      <c r="C11" s="7"/>
      <c r="D11" s="9">
        <v>9.0</v>
      </c>
      <c r="E11" s="16">
        <v>0.0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>
        <v>9.0</v>
      </c>
      <c r="B12" s="84">
        <f>Rate.Mortality</f>
        <v>0.005</v>
      </c>
      <c r="C12" s="7"/>
      <c r="D12" s="9">
        <v>10.0</v>
      </c>
      <c r="E12" s="16">
        <v>0.0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>
        <v>10.0</v>
      </c>
      <c r="B13" s="84">
        <f>Rate.Mortality</f>
        <v>0.005</v>
      </c>
      <c r="C13" s="7"/>
      <c r="D13" s="9">
        <v>11.0</v>
      </c>
      <c r="E13" s="16">
        <v>0.0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>
        <v>11.0</v>
      </c>
      <c r="B14" s="84">
        <f>Rate.Mortality</f>
        <v>0.005</v>
      </c>
      <c r="C14" s="7"/>
      <c r="D14" s="9">
        <v>12.0</v>
      </c>
      <c r="E14" s="16">
        <v>0.0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>
        <v>12.0</v>
      </c>
      <c r="B15" s="84">
        <f>Rate.Mortality</f>
        <v>0.005</v>
      </c>
      <c r="C15" s="7"/>
      <c r="D15" s="9">
        <v>13.0</v>
      </c>
      <c r="E15" s="16">
        <v>0.0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>
        <v>13.0</v>
      </c>
      <c r="B16" s="84">
        <f>Rate.Mortality</f>
        <v>0.005</v>
      </c>
      <c r="C16" s="7"/>
      <c r="D16" s="9">
        <v>14.0</v>
      </c>
      <c r="E16" s="16">
        <v>0.0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>
        <v>14.0</v>
      </c>
      <c r="B17" s="84">
        <f>Rate.Mortality</f>
        <v>0.005</v>
      </c>
      <c r="C17" s="7"/>
      <c r="D17" s="9">
        <v>15.0</v>
      </c>
      <c r="E17" s="16">
        <v>0.0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>
        <v>15.0</v>
      </c>
      <c r="B18" s="84">
        <f>Rate.Mortality</f>
        <v>0.005</v>
      </c>
      <c r="C18" s="7"/>
      <c r="D18" s="9">
        <v>16.0</v>
      </c>
      <c r="E18" s="16">
        <v>0.0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>
        <v>16.0</v>
      </c>
      <c r="B19" s="84">
        <f>Rate.Mortality</f>
        <v>0.005</v>
      </c>
      <c r="C19" s="7"/>
      <c r="D19" s="9">
        <v>17.0</v>
      </c>
      <c r="E19" s="16">
        <v>0.0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>
        <v>17.0</v>
      </c>
      <c r="B20" s="84">
        <f>Rate.Mortality</f>
        <v>0.005</v>
      </c>
      <c r="C20" s="7"/>
      <c r="D20" s="9">
        <v>18.0</v>
      </c>
      <c r="E20" s="16">
        <v>0.0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9">
        <v>18.0</v>
      </c>
      <c r="B21" s="84">
        <f>Rate.Mortality</f>
        <v>0.005</v>
      </c>
      <c r="C21" s="7"/>
      <c r="D21" s="9">
        <v>19.0</v>
      </c>
      <c r="E21" s="16">
        <v>0.0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9">
        <v>19.0</v>
      </c>
      <c r="B22" s="84">
        <f>Rate.Mortality</f>
        <v>0.005</v>
      </c>
      <c r="C22" s="7"/>
      <c r="D22" s="9">
        <v>20.0</v>
      </c>
      <c r="E22" s="16">
        <v>0.0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9">
        <v>20.0</v>
      </c>
      <c r="B23" s="84">
        <f>Rate.Mortality</f>
        <v>0.005</v>
      </c>
      <c r="C23" s="7"/>
      <c r="D23" s="9">
        <v>21.0</v>
      </c>
      <c r="E23" s="16">
        <v>0.0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9">
        <v>21.0</v>
      </c>
      <c r="B24" s="84">
        <f>Rate.Mortality</f>
        <v>0.005</v>
      </c>
      <c r="C24" s="7"/>
      <c r="D24" s="9">
        <v>22.0</v>
      </c>
      <c r="E24" s="16">
        <v>0.0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9">
        <v>22.0</v>
      </c>
      <c r="B25" s="84">
        <f>Rate.Mortality</f>
        <v>0.005</v>
      </c>
      <c r="C25" s="7"/>
      <c r="D25" s="9">
        <v>23.0</v>
      </c>
      <c r="E25" s="16">
        <v>0.0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9">
        <v>23.0</v>
      </c>
      <c r="B26" s="84">
        <f>Rate.Mortality</f>
        <v>0.005</v>
      </c>
      <c r="C26" s="7"/>
      <c r="D26" s="9">
        <v>24.0</v>
      </c>
      <c r="E26" s="16">
        <v>0.0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9">
        <v>24.0</v>
      </c>
      <c r="B27" s="84">
        <f>Rate.Mortality</f>
        <v>0.005</v>
      </c>
      <c r="C27" s="7"/>
      <c r="D27" s="9">
        <v>25.0</v>
      </c>
      <c r="E27" s="16">
        <v>0.0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9">
        <v>25.0</v>
      </c>
      <c r="B28" s="84">
        <f>Rate.Mortality</f>
        <v>0.005</v>
      </c>
      <c r="C28" s="7"/>
      <c r="D28" s="9">
        <v>26.0</v>
      </c>
      <c r="E28" s="16">
        <v>0.0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9">
        <v>26.0</v>
      </c>
      <c r="B29" s="84">
        <f>Rate.Mortality</f>
        <v>0.005</v>
      </c>
      <c r="C29" s="7"/>
      <c r="D29" s="9">
        <v>27.0</v>
      </c>
      <c r="E29" s="16">
        <v>0.0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9">
        <v>27.0</v>
      </c>
      <c r="B30" s="84">
        <f>Rate.Mortality</f>
        <v>0.005</v>
      </c>
      <c r="C30" s="7"/>
      <c r="D30" s="9">
        <v>28.0</v>
      </c>
      <c r="E30" s="16">
        <v>0.0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9">
        <v>28.0</v>
      </c>
      <c r="B31" s="84">
        <f>Rate.Mortality</f>
        <v>0.005</v>
      </c>
      <c r="C31" s="7"/>
      <c r="D31" s="9">
        <v>29.0</v>
      </c>
      <c r="E31" s="16">
        <v>0.0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9">
        <v>29.0</v>
      </c>
      <c r="B32" s="84">
        <f>Rate.Mortality</f>
        <v>0.005</v>
      </c>
      <c r="C32" s="7"/>
      <c r="D32" s="9">
        <v>30.0</v>
      </c>
      <c r="E32" s="16">
        <v>0.0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9">
        <v>30.0</v>
      </c>
      <c r="B33" s="84">
        <f>Rate.Mortality</f>
        <v>0.005</v>
      </c>
      <c r="C33" s="7"/>
      <c r="D33" s="9">
        <v>31.0</v>
      </c>
      <c r="E33" s="16">
        <v>0.0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9">
        <v>31.0</v>
      </c>
      <c r="B34" s="84">
        <f>Rate.Mortality</f>
        <v>0.005</v>
      </c>
      <c r="C34" s="7"/>
      <c r="D34" s="9">
        <v>32.0</v>
      </c>
      <c r="E34" s="16">
        <v>0.0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9">
        <v>32.0</v>
      </c>
      <c r="B35" s="84">
        <f>Rate.Mortality</f>
        <v>0.005</v>
      </c>
      <c r="C35" s="7"/>
      <c r="D35" s="9">
        <v>33.0</v>
      </c>
      <c r="E35" s="16">
        <v>0.0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9">
        <v>33.0</v>
      </c>
      <c r="B36" s="84">
        <f>Rate.Mortality</f>
        <v>0.005</v>
      </c>
      <c r="C36" s="7"/>
      <c r="D36" s="9">
        <v>34.0</v>
      </c>
      <c r="E36" s="16">
        <v>0.0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9">
        <v>34.0</v>
      </c>
      <c r="B37" s="84">
        <f>Rate.Mortality</f>
        <v>0.005</v>
      </c>
      <c r="C37" s="7"/>
      <c r="D37" s="9">
        <v>35.0</v>
      </c>
      <c r="E37" s="16">
        <v>0.0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9">
        <v>35.0</v>
      </c>
      <c r="B38" s="84">
        <f>Rate.Mortality</f>
        <v>0.005</v>
      </c>
      <c r="C38" s="7"/>
      <c r="D38" s="9">
        <v>36.0</v>
      </c>
      <c r="E38" s="16">
        <v>0.0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9">
        <v>36.0</v>
      </c>
      <c r="B39" s="84">
        <f>Rate.Mortality</f>
        <v>0.005</v>
      </c>
      <c r="C39" s="7"/>
      <c r="D39" s="9">
        <v>37.0</v>
      </c>
      <c r="E39" s="16">
        <v>0.0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9">
        <v>37.0</v>
      </c>
      <c r="B40" s="84">
        <f>Rate.Mortality</f>
        <v>0.005</v>
      </c>
      <c r="C40" s="7"/>
      <c r="D40" s="9">
        <v>38.0</v>
      </c>
      <c r="E40" s="16">
        <v>0.0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9">
        <v>38.0</v>
      </c>
      <c r="B41" s="84">
        <f>Rate.Mortality</f>
        <v>0.005</v>
      </c>
      <c r="C41" s="7"/>
      <c r="D41" s="9">
        <v>39.0</v>
      </c>
      <c r="E41" s="16">
        <v>0.0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9">
        <v>39.0</v>
      </c>
      <c r="B42" s="84">
        <f>Rate.Mortality</f>
        <v>0.005</v>
      </c>
      <c r="C42" s="7"/>
      <c r="D42" s="9">
        <v>40.0</v>
      </c>
      <c r="E42" s="16">
        <v>0.0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9">
        <v>40.0</v>
      </c>
      <c r="B43" s="84">
        <f>Rate.Mortality</f>
        <v>0.005</v>
      </c>
      <c r="C43" s="7"/>
      <c r="D43" s="9">
        <v>41.0</v>
      </c>
      <c r="E43" s="16">
        <v>0.0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9">
        <v>41.0</v>
      </c>
      <c r="B44" s="84">
        <f>Rate.Mortality</f>
        <v>0.005</v>
      </c>
      <c r="C44" s="7"/>
      <c r="D44" s="9">
        <v>42.0</v>
      </c>
      <c r="E44" s="16">
        <v>0.0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9">
        <v>42.0</v>
      </c>
      <c r="B45" s="84">
        <f>Rate.Mortality</f>
        <v>0.005</v>
      </c>
      <c r="C45" s="7"/>
      <c r="D45" s="9">
        <v>43.0</v>
      </c>
      <c r="E45" s="16">
        <v>0.0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9">
        <v>43.0</v>
      </c>
      <c r="B46" s="84">
        <f>Rate.Mortality</f>
        <v>0.005</v>
      </c>
      <c r="C46" s="7"/>
      <c r="D46" s="9">
        <v>44.0</v>
      </c>
      <c r="E46" s="16">
        <v>0.0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9">
        <v>44.0</v>
      </c>
      <c r="B47" s="84">
        <f>Rate.Mortality</f>
        <v>0.005</v>
      </c>
      <c r="C47" s="7"/>
      <c r="D47" s="9">
        <v>45.0</v>
      </c>
      <c r="E47" s="16">
        <v>0.0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9">
        <v>45.0</v>
      </c>
      <c r="B48" s="84">
        <f>Rate.Mortality</f>
        <v>0.005</v>
      </c>
      <c r="C48" s="7"/>
      <c r="D48" s="9">
        <v>46.0</v>
      </c>
      <c r="E48" s="16">
        <v>0.0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">
        <v>46.0</v>
      </c>
      <c r="B49" s="84">
        <f>Rate.Mortality</f>
        <v>0.005</v>
      </c>
      <c r="C49" s="7"/>
      <c r="D49" s="9">
        <v>47.0</v>
      </c>
      <c r="E49" s="16">
        <v>0.0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9">
        <v>47.0</v>
      </c>
      <c r="B50" s="84">
        <f>Rate.Mortality</f>
        <v>0.005</v>
      </c>
      <c r="C50" s="7"/>
      <c r="D50" s="9">
        <v>48.0</v>
      </c>
      <c r="E50" s="16">
        <v>0.0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9">
        <v>48.0</v>
      </c>
      <c r="B51" s="84">
        <f>Rate.Mortality</f>
        <v>0.005</v>
      </c>
      <c r="C51" s="7"/>
      <c r="D51" s="9">
        <v>49.0</v>
      </c>
      <c r="E51" s="16">
        <v>0.0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9">
        <v>49.0</v>
      </c>
      <c r="B52" s="84">
        <f>Rate.Mortality</f>
        <v>0.005</v>
      </c>
      <c r="C52" s="7"/>
      <c r="D52" s="9">
        <v>50.0</v>
      </c>
      <c r="E52" s="16">
        <v>0.0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9">
        <v>50.0</v>
      </c>
      <c r="B53" s="84">
        <f>Rate.Mortality</f>
        <v>0.005</v>
      </c>
      <c r="C53" s="7"/>
      <c r="D53" s="9">
        <v>51.0</v>
      </c>
      <c r="E53" s="16">
        <v>0.0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9">
        <v>51.0</v>
      </c>
      <c r="B54" s="84">
        <f>Rate.Mortality</f>
        <v>0.005</v>
      </c>
      <c r="C54" s="7"/>
      <c r="D54" s="9">
        <v>52.0</v>
      </c>
      <c r="E54" s="16">
        <v>0.0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9">
        <v>52.0</v>
      </c>
      <c r="B55" s="84">
        <f>Rate.Mortality</f>
        <v>0.005</v>
      </c>
      <c r="C55" s="7"/>
      <c r="D55" s="9">
        <v>53.0</v>
      </c>
      <c r="E55" s="16">
        <v>0.0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9">
        <v>53.0</v>
      </c>
      <c r="B56" s="84">
        <f>Rate.Mortality</f>
        <v>0.005</v>
      </c>
      <c r="C56" s="7"/>
      <c r="D56" s="9">
        <v>54.0</v>
      </c>
      <c r="E56" s="16">
        <v>0.0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9">
        <v>54.0</v>
      </c>
      <c r="B57" s="84">
        <f>Rate.Mortality</f>
        <v>0.005</v>
      </c>
      <c r="C57" s="7"/>
      <c r="D57" s="9">
        <v>55.0</v>
      </c>
      <c r="E57" s="16">
        <v>0.0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9">
        <v>55.0</v>
      </c>
      <c r="B58" s="84">
        <f>Rate.Mortality</f>
        <v>0.005</v>
      </c>
      <c r="C58" s="7"/>
      <c r="D58" s="9">
        <v>56.0</v>
      </c>
      <c r="E58" s="16">
        <v>0.0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9">
        <v>56.0</v>
      </c>
      <c r="B59" s="84">
        <f>Rate.Mortality</f>
        <v>0.005</v>
      </c>
      <c r="C59" s="7"/>
      <c r="D59" s="9">
        <v>57.0</v>
      </c>
      <c r="E59" s="16">
        <v>0.0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9">
        <v>57.0</v>
      </c>
      <c r="B60" s="84">
        <f>Rate.Mortality</f>
        <v>0.005</v>
      </c>
      <c r="C60" s="7"/>
      <c r="D60" s="9">
        <v>58.0</v>
      </c>
      <c r="E60" s="16">
        <v>0.0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9">
        <v>58.0</v>
      </c>
      <c r="B61" s="84">
        <f>Rate.Mortality</f>
        <v>0.005</v>
      </c>
      <c r="C61" s="7"/>
      <c r="D61" s="9">
        <v>59.0</v>
      </c>
      <c r="E61" s="16">
        <v>0.0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9">
        <v>59.0</v>
      </c>
      <c r="B62" s="84">
        <f>Rate.Mortality</f>
        <v>0.005</v>
      </c>
      <c r="C62" s="7"/>
      <c r="D62" s="9">
        <v>60.0</v>
      </c>
      <c r="E62" s="16">
        <v>0.0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9">
        <v>60.0</v>
      </c>
      <c r="B63" s="84">
        <f>Rate.Mortality</f>
        <v>0.005</v>
      </c>
      <c r="C63" s="7"/>
      <c r="D63" s="9">
        <v>61.0</v>
      </c>
      <c r="E63" s="16">
        <v>0.0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9">
        <v>61.0</v>
      </c>
      <c r="B64" s="84">
        <f>Rate.Mortality</f>
        <v>0.005</v>
      </c>
      <c r="C64" s="7"/>
      <c r="D64" s="9">
        <v>62.0</v>
      </c>
      <c r="E64" s="16">
        <v>0.0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9">
        <v>62.0</v>
      </c>
      <c r="B65" s="84">
        <f>Rate.Mortality</f>
        <v>0.005</v>
      </c>
      <c r="C65" s="7"/>
      <c r="D65" s="9">
        <v>63.0</v>
      </c>
      <c r="E65" s="16">
        <v>0.0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9">
        <v>63.0</v>
      </c>
      <c r="B66" s="84">
        <f>Rate.Mortality</f>
        <v>0.005</v>
      </c>
      <c r="C66" s="7"/>
      <c r="D66" s="9">
        <v>64.0</v>
      </c>
      <c r="E66" s="16">
        <v>0.0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9">
        <v>64.0</v>
      </c>
      <c r="B67" s="84">
        <f>Rate.Mortality</f>
        <v>0.005</v>
      </c>
      <c r="C67" s="7"/>
      <c r="D67" s="9">
        <v>65.0</v>
      </c>
      <c r="E67" s="16">
        <v>0.0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9">
        <v>65.0</v>
      </c>
      <c r="B68" s="84">
        <f>Rate.Mortality</f>
        <v>0.005</v>
      </c>
      <c r="C68" s="7"/>
      <c r="D68" s="9">
        <v>66.0</v>
      </c>
      <c r="E68" s="16">
        <v>0.0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9">
        <v>66.0</v>
      </c>
      <c r="B69" s="84">
        <f>Rate.Mortality</f>
        <v>0.005</v>
      </c>
      <c r="C69" s="7"/>
      <c r="D69" s="9">
        <v>67.0</v>
      </c>
      <c r="E69" s="16">
        <v>0.0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9">
        <v>67.0</v>
      </c>
      <c r="B70" s="84">
        <f>Rate.Mortality</f>
        <v>0.005</v>
      </c>
      <c r="C70" s="7"/>
      <c r="D70" s="9">
        <v>68.0</v>
      </c>
      <c r="E70" s="16">
        <v>0.0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9">
        <v>68.0</v>
      </c>
      <c r="B71" s="84">
        <f>Rate.Mortality</f>
        <v>0.005</v>
      </c>
      <c r="C71" s="7"/>
      <c r="D71" s="9">
        <v>69.0</v>
      </c>
      <c r="E71" s="16">
        <v>0.0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9">
        <v>69.0</v>
      </c>
      <c r="B72" s="84">
        <f>Rate.Mortality</f>
        <v>0.005</v>
      </c>
      <c r="C72" s="7"/>
      <c r="D72" s="9">
        <v>70.0</v>
      </c>
      <c r="E72" s="16">
        <v>0.0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9">
        <v>70.0</v>
      </c>
      <c r="B73" s="84">
        <f>Rate.Mortality</f>
        <v>0.005</v>
      </c>
      <c r="C73" s="7"/>
      <c r="D73" s="9">
        <v>71.0</v>
      </c>
      <c r="E73" s="16">
        <v>0.0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9">
        <v>71.0</v>
      </c>
      <c r="B74" s="84">
        <f>Rate.Mortality</f>
        <v>0.005</v>
      </c>
      <c r="C74" s="7"/>
      <c r="D74" s="9">
        <v>72.0</v>
      </c>
      <c r="E74" s="16">
        <v>0.0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9">
        <v>72.0</v>
      </c>
      <c r="B75" s="84">
        <f>Rate.Mortality</f>
        <v>0.005</v>
      </c>
      <c r="C75" s="7"/>
      <c r="D75" s="9">
        <v>73.0</v>
      </c>
      <c r="E75" s="16">
        <v>0.0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9">
        <v>73.0</v>
      </c>
      <c r="B76" s="84">
        <f>Rate.Mortality</f>
        <v>0.005</v>
      </c>
      <c r="C76" s="7"/>
      <c r="D76" s="9">
        <v>74.0</v>
      </c>
      <c r="E76" s="16">
        <v>0.0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9">
        <v>74.0</v>
      </c>
      <c r="B77" s="84">
        <f>Rate.Mortality</f>
        <v>0.005</v>
      </c>
      <c r="C77" s="7"/>
      <c r="D77" s="9">
        <v>75.0</v>
      </c>
      <c r="E77" s="16">
        <v>0.0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9">
        <v>75.0</v>
      </c>
      <c r="B78" s="84">
        <f>Rate.Mortality</f>
        <v>0.005</v>
      </c>
      <c r="C78" s="7"/>
      <c r="D78" s="9">
        <v>76.0</v>
      </c>
      <c r="E78" s="16">
        <v>0.0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9">
        <v>76.0</v>
      </c>
      <c r="B79" s="84">
        <f>Rate.Mortality</f>
        <v>0.005</v>
      </c>
      <c r="C79" s="7"/>
      <c r="D79" s="9">
        <v>77.0</v>
      </c>
      <c r="E79" s="16">
        <v>0.0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9">
        <v>77.0</v>
      </c>
      <c r="B80" s="84">
        <f>Rate.Mortality</f>
        <v>0.005</v>
      </c>
      <c r="C80" s="7"/>
      <c r="D80" s="9">
        <v>78.0</v>
      </c>
      <c r="E80" s="16">
        <v>0.0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9">
        <v>78.0</v>
      </c>
      <c r="B81" s="84">
        <f>Rate.Mortality</f>
        <v>0.005</v>
      </c>
      <c r="C81" s="7"/>
      <c r="D81" s="9">
        <v>79.0</v>
      </c>
      <c r="E81" s="16">
        <v>0.0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9">
        <v>79.0</v>
      </c>
      <c r="B82" s="84">
        <f>Rate.Mortality</f>
        <v>0.005</v>
      </c>
      <c r="C82" s="7"/>
      <c r="D82" s="9">
        <v>80.0</v>
      </c>
      <c r="E82" s="16">
        <v>0.0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9">
        <v>80.0</v>
      </c>
      <c r="B83" s="84">
        <f>Rate.Mortality</f>
        <v>0.005</v>
      </c>
      <c r="C83" s="7"/>
      <c r="D83" s="9">
        <v>81.0</v>
      </c>
      <c r="E83" s="16">
        <v>0.0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9">
        <v>81.0</v>
      </c>
      <c r="B84" s="84">
        <f>Rate.Mortality</f>
        <v>0.005</v>
      </c>
      <c r="C84" s="7"/>
      <c r="D84" s="9">
        <v>82.0</v>
      </c>
      <c r="E84" s="16">
        <v>0.0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9">
        <v>82.0</v>
      </c>
      <c r="B85" s="84">
        <f>Rate.Mortality</f>
        <v>0.005</v>
      </c>
      <c r="C85" s="7"/>
      <c r="D85" s="9">
        <v>83.0</v>
      </c>
      <c r="E85" s="16">
        <v>0.0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9">
        <v>83.0</v>
      </c>
      <c r="B86" s="84">
        <f>Rate.Mortality</f>
        <v>0.005</v>
      </c>
      <c r="C86" s="7"/>
      <c r="D86" s="9">
        <v>84.0</v>
      </c>
      <c r="E86" s="16">
        <v>0.0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9">
        <v>84.0</v>
      </c>
      <c r="B87" s="84">
        <f>Rate.Mortality</f>
        <v>0.005</v>
      </c>
      <c r="C87" s="7"/>
      <c r="D87" s="9">
        <v>85.0</v>
      </c>
      <c r="E87" s="16">
        <v>0.0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9">
        <v>85.0</v>
      </c>
      <c r="B88" s="84">
        <f>Rate.Mortality</f>
        <v>0.005</v>
      </c>
      <c r="C88" s="7"/>
      <c r="D88" s="9">
        <v>86.0</v>
      </c>
      <c r="E88" s="16">
        <v>0.0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9">
        <v>86.0</v>
      </c>
      <c r="B89" s="84">
        <f>Rate.Mortality</f>
        <v>0.005</v>
      </c>
      <c r="C89" s="7"/>
      <c r="D89" s="9">
        <v>87.0</v>
      </c>
      <c r="E89" s="16">
        <v>0.0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9">
        <v>87.0</v>
      </c>
      <c r="B90" s="84">
        <f>Rate.Mortality</f>
        <v>0.005</v>
      </c>
      <c r="C90" s="7"/>
      <c r="D90" s="9">
        <v>88.0</v>
      </c>
      <c r="E90" s="16">
        <v>0.0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9">
        <v>88.0</v>
      </c>
      <c r="B91" s="84">
        <f>Rate.Mortality</f>
        <v>0.005</v>
      </c>
      <c r="C91" s="7"/>
      <c r="D91" s="9">
        <v>89.0</v>
      </c>
      <c r="E91" s="16">
        <v>0.0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9">
        <v>89.0</v>
      </c>
      <c r="B92" s="84">
        <f>Rate.Mortality</f>
        <v>0.005</v>
      </c>
      <c r="C92" s="7"/>
      <c r="D92" s="9">
        <v>90.0</v>
      </c>
      <c r="E92" s="16">
        <v>0.0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9">
        <v>90.0</v>
      </c>
      <c r="B93" s="84">
        <f>Rate.Mortality</f>
        <v>0.005</v>
      </c>
      <c r="C93" s="7"/>
      <c r="D93" s="9">
        <v>91.0</v>
      </c>
      <c r="E93" s="16">
        <v>0.0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9">
        <v>91.0</v>
      </c>
      <c r="B94" s="84">
        <f>Rate.Mortality</f>
        <v>0.005</v>
      </c>
      <c r="C94" s="7"/>
      <c r="D94" s="9">
        <v>92.0</v>
      </c>
      <c r="E94" s="16">
        <v>0.0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9">
        <v>92.0</v>
      </c>
      <c r="B95" s="84">
        <f>Rate.Mortality</f>
        <v>0.005</v>
      </c>
      <c r="C95" s="7"/>
      <c r="D95" s="9">
        <v>93.0</v>
      </c>
      <c r="E95" s="16">
        <v>0.0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9">
        <v>93.0</v>
      </c>
      <c r="B96" s="84">
        <f>Rate.Mortality</f>
        <v>0.005</v>
      </c>
      <c r="C96" s="7"/>
      <c r="D96" s="9">
        <v>94.0</v>
      </c>
      <c r="E96" s="16">
        <v>0.0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9">
        <v>94.0</v>
      </c>
      <c r="B97" s="84">
        <f>Rate.Mortality</f>
        <v>0.005</v>
      </c>
      <c r="C97" s="7"/>
      <c r="D97" s="9">
        <v>95.0</v>
      </c>
      <c r="E97" s="16">
        <v>0.0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9">
        <v>95.0</v>
      </c>
      <c r="B98" s="84">
        <f>Rate.Mortality</f>
        <v>0.005</v>
      </c>
      <c r="C98" s="7"/>
      <c r="D98" s="9">
        <v>96.0</v>
      </c>
      <c r="E98" s="16">
        <v>0.0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9">
        <v>96.0</v>
      </c>
      <c r="B99" s="84">
        <f>Rate.Mortality</f>
        <v>0.005</v>
      </c>
      <c r="C99" s="7"/>
      <c r="D99" s="9">
        <v>97.0</v>
      </c>
      <c r="E99" s="16">
        <v>0.0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9">
        <v>97.0</v>
      </c>
      <c r="B100" s="84">
        <f>Rate.Mortality</f>
        <v>0.005</v>
      </c>
      <c r="C100" s="7"/>
      <c r="D100" s="9">
        <v>98.0</v>
      </c>
      <c r="E100" s="16">
        <v>0.0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9">
        <v>98.0</v>
      </c>
      <c r="B101" s="84">
        <f>Rate.Mortality</f>
        <v>0.005</v>
      </c>
      <c r="C101" s="7"/>
      <c r="D101" s="9">
        <v>99.0</v>
      </c>
      <c r="E101" s="16">
        <v>0.0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9">
        <v>99.0</v>
      </c>
      <c r="B102" s="84">
        <f>Rate.Mortality</f>
        <v>0.005</v>
      </c>
      <c r="C102" s="7"/>
      <c r="D102" s="9">
        <v>100.0</v>
      </c>
      <c r="E102" s="16">
        <v>0.0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9">
        <v>100.0</v>
      </c>
      <c r="B103" s="84">
        <f>Rate.Mortality</f>
        <v>0.005</v>
      </c>
      <c r="C103" s="7"/>
      <c r="D103" s="9">
        <v>101.0</v>
      </c>
      <c r="E103" s="16">
        <v>0.0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9">
        <v>101.0</v>
      </c>
      <c r="B104" s="84">
        <f>Rate.Mortality</f>
        <v>0.005</v>
      </c>
      <c r="C104" s="7"/>
      <c r="D104" s="9">
        <v>102.0</v>
      </c>
      <c r="E104" s="16">
        <v>0.0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9">
        <v>102.0</v>
      </c>
      <c r="B105" s="84">
        <f>Rate.Mortality</f>
        <v>0.005</v>
      </c>
      <c r="C105" s="7"/>
      <c r="D105" s="9">
        <v>103.0</v>
      </c>
      <c r="E105" s="16">
        <v>0.0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9">
        <v>103.0</v>
      </c>
      <c r="B106" s="84">
        <f>Rate.Mortality</f>
        <v>0.005</v>
      </c>
      <c r="C106" s="7"/>
      <c r="D106" s="9">
        <v>104.0</v>
      </c>
      <c r="E106" s="16">
        <v>0.0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9">
        <v>104.0</v>
      </c>
      <c r="B107" s="84">
        <f>Rate.Mortality</f>
        <v>0.005</v>
      </c>
      <c r="C107" s="7"/>
      <c r="D107" s="9">
        <v>105.0</v>
      </c>
      <c r="E107" s="16">
        <v>0.0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9">
        <v>105.0</v>
      </c>
      <c r="B108" s="84">
        <f>Rate.Mortality</f>
        <v>0.005</v>
      </c>
      <c r="C108" s="7"/>
      <c r="D108" s="9">
        <v>106.0</v>
      </c>
      <c r="E108" s="16">
        <v>0.0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9">
        <v>106.0</v>
      </c>
      <c r="B109" s="84">
        <f>Rate.Mortality</f>
        <v>0.005</v>
      </c>
      <c r="C109" s="7"/>
      <c r="D109" s="9">
        <v>107.0</v>
      </c>
      <c r="E109" s="16">
        <v>0.0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9">
        <v>107.0</v>
      </c>
      <c r="B110" s="84">
        <f>Rate.Mortality</f>
        <v>0.005</v>
      </c>
      <c r="C110" s="7"/>
      <c r="D110" s="9">
        <v>108.0</v>
      </c>
      <c r="E110" s="16">
        <v>0.0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9">
        <v>108.0</v>
      </c>
      <c r="B111" s="84">
        <f>Rate.Mortality</f>
        <v>0.005</v>
      </c>
      <c r="C111" s="7"/>
      <c r="D111" s="9">
        <v>109.0</v>
      </c>
      <c r="E111" s="16">
        <v>0.0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9">
        <v>109.0</v>
      </c>
      <c r="B112" s="84">
        <f>Rate.Mortality</f>
        <v>0.005</v>
      </c>
      <c r="C112" s="7"/>
      <c r="D112" s="9">
        <v>110.0</v>
      </c>
      <c r="E112" s="16">
        <v>0.0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9">
        <v>110.0</v>
      </c>
      <c r="B113" s="84">
        <f>Rate.Mortality</f>
        <v>0.005</v>
      </c>
      <c r="C113" s="7"/>
      <c r="D113" s="9">
        <v>111.0</v>
      </c>
      <c r="E113" s="16">
        <v>0.0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9">
        <v>111.0</v>
      </c>
      <c r="B114" s="84">
        <f>Rate.Mortality</f>
        <v>0.005</v>
      </c>
      <c r="C114" s="7"/>
      <c r="D114" s="9">
        <v>112.0</v>
      </c>
      <c r="E114" s="16">
        <v>0.0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9">
        <v>112.0</v>
      </c>
      <c r="B115" s="84">
        <f>Rate.Mortality</f>
        <v>0.005</v>
      </c>
      <c r="C115" s="7"/>
      <c r="D115" s="9">
        <v>113.0</v>
      </c>
      <c r="E115" s="16">
        <v>0.0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9">
        <v>113.0</v>
      </c>
      <c r="B116" s="84">
        <f>Rate.Mortality</f>
        <v>0.005</v>
      </c>
      <c r="C116" s="7"/>
      <c r="D116" s="9">
        <v>114.0</v>
      </c>
      <c r="E116" s="16">
        <v>0.0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9">
        <v>114.0</v>
      </c>
      <c r="B117" s="84">
        <f>Rate.Mortality</f>
        <v>0.005</v>
      </c>
      <c r="C117" s="7"/>
      <c r="D117" s="9">
        <v>115.0</v>
      </c>
      <c r="E117" s="16">
        <v>0.0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4">
        <v>115.0</v>
      </c>
      <c r="B118" s="85">
        <f>Rate.Mortality</f>
        <v>0.005</v>
      </c>
      <c r="C118" s="7"/>
      <c r="D118" s="14">
        <v>116.0</v>
      </c>
      <c r="E118" s="86">
        <v>0.0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2016-12-09T18:59:30Z</dcterms:created>
</cp:coreProperties>
</file>